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2120" windowHeight="10080" tabRatio="989" activeTab="8"/>
  </bookViews>
  <sheets>
    <sheet name="MINI POUSSINE" sheetId="1" r:id="rId1"/>
    <sheet name="MINI POUSSIN" sheetId="2" r:id="rId2"/>
    <sheet name="POUSSINE" sheetId="3" r:id="rId3"/>
    <sheet name="POUSSIN" sheetId="4" r:id="rId4"/>
    <sheet name="PUPILLE F" sheetId="5" r:id="rId5"/>
    <sheet name="PUPILLE H" sheetId="6" r:id="rId6"/>
    <sheet name="BENJAMINE" sheetId="7" r:id="rId7"/>
    <sheet name="BENJAMIN" sheetId="8" r:id="rId8"/>
    <sheet name="CLUBS" sheetId="10" r:id="rId9"/>
  </sheets>
  <definedNames>
    <definedName name="_xlnm._FilterDatabase" localSheetId="2" hidden="1">POUSSINE!$A$2:$V$52</definedName>
  </definedNames>
  <calcPr calcId="125725"/>
</workbook>
</file>

<file path=xl/calcChain.xml><?xml version="1.0" encoding="utf-8"?>
<calcChain xmlns="http://schemas.openxmlformats.org/spreadsheetml/2006/main">
  <c r="T10" i="10"/>
  <c r="T9"/>
  <c r="T8"/>
  <c r="T5"/>
  <c r="T13"/>
  <c r="T15"/>
  <c r="T17"/>
  <c r="T18"/>
  <c r="T3"/>
  <c r="S4"/>
  <c r="T4"/>
  <c r="S5"/>
  <c r="S6"/>
  <c r="T6"/>
  <c r="S8"/>
  <c r="S7"/>
  <c r="T7"/>
  <c r="Z7"/>
  <c r="S9"/>
  <c r="S11"/>
  <c r="T11"/>
  <c r="S10"/>
  <c r="S12"/>
  <c r="T12"/>
  <c r="S13"/>
  <c r="S14"/>
  <c r="T14"/>
  <c r="S15"/>
  <c r="S16"/>
  <c r="T16"/>
  <c r="S3"/>
  <c r="P3"/>
  <c r="Q3"/>
  <c r="Q11"/>
  <c r="Q8"/>
  <c r="P4"/>
  <c r="Q4"/>
  <c r="P5"/>
  <c r="Q5"/>
  <c r="P6"/>
  <c r="Q6"/>
  <c r="P8"/>
  <c r="P9"/>
  <c r="Q9"/>
  <c r="P7"/>
  <c r="Q7"/>
  <c r="P11"/>
  <c r="P10"/>
  <c r="Q10"/>
  <c r="P12"/>
  <c r="Q12"/>
  <c r="P13"/>
  <c r="P14"/>
  <c r="P15"/>
  <c r="P16"/>
  <c r="M3"/>
  <c r="T34" i="8"/>
  <c r="T41"/>
  <c r="T30"/>
  <c r="T33"/>
  <c r="T5"/>
  <c r="T31" i="6"/>
  <c r="T49"/>
  <c r="T50"/>
  <c r="T51"/>
  <c r="T43"/>
  <c r="T45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N3" i="10"/>
  <c r="M4"/>
  <c r="N4"/>
  <c r="M6"/>
  <c r="N6"/>
  <c r="M7"/>
  <c r="N7"/>
  <c r="M5"/>
  <c r="N5"/>
  <c r="M9"/>
  <c r="N9"/>
  <c r="M8"/>
  <c r="N8"/>
  <c r="M11"/>
  <c r="N11"/>
  <c r="M12"/>
  <c r="N12"/>
  <c r="M10"/>
  <c r="N10"/>
  <c r="M13"/>
  <c r="M14"/>
  <c r="M15"/>
  <c r="M16"/>
  <c r="J3"/>
  <c r="T51" i="8"/>
  <c r="T48"/>
  <c r="T49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K18" i="10"/>
  <c r="Z18"/>
  <c r="K17"/>
  <c r="Z17"/>
  <c r="K3"/>
  <c r="J6"/>
  <c r="K6"/>
  <c r="J8"/>
  <c r="K8"/>
  <c r="J9"/>
  <c r="K9"/>
  <c r="J5"/>
  <c r="K5"/>
  <c r="J11"/>
  <c r="K11"/>
  <c r="J7"/>
  <c r="K7"/>
  <c r="J12"/>
  <c r="K12"/>
  <c r="J10"/>
  <c r="K10"/>
  <c r="J14"/>
  <c r="K14"/>
  <c r="Z14"/>
  <c r="J15"/>
  <c r="K15"/>
  <c r="Z15"/>
  <c r="AC15"/>
  <c r="J13"/>
  <c r="K13"/>
  <c r="Z13"/>
  <c r="J16"/>
  <c r="K16"/>
  <c r="Z16"/>
  <c r="AC16"/>
  <c r="J4"/>
  <c r="K4"/>
  <c r="G4"/>
  <c r="H4"/>
  <c r="D5"/>
  <c r="E5"/>
  <c r="C2"/>
  <c r="I2"/>
  <c r="L2"/>
  <c r="O2"/>
  <c r="R2"/>
  <c r="U2"/>
  <c r="V2"/>
  <c r="W2"/>
  <c r="X2"/>
  <c r="AB2"/>
  <c r="D4"/>
  <c r="E4"/>
  <c r="E2"/>
  <c r="Y4"/>
  <c r="A3"/>
  <c r="A4"/>
  <c r="D3"/>
  <c r="E3"/>
  <c r="G3"/>
  <c r="H3"/>
  <c r="Y3"/>
  <c r="D6"/>
  <c r="E6"/>
  <c r="G6"/>
  <c r="H6"/>
  <c r="Y6"/>
  <c r="D8"/>
  <c r="E8"/>
  <c r="G8"/>
  <c r="H8"/>
  <c r="Y8"/>
  <c r="D9"/>
  <c r="E9"/>
  <c r="G9"/>
  <c r="H9"/>
  <c r="Y9"/>
  <c r="G5"/>
  <c r="H5"/>
  <c r="Y5"/>
  <c r="D11"/>
  <c r="E11"/>
  <c r="G11"/>
  <c r="H11"/>
  <c r="Y11"/>
  <c r="D7"/>
  <c r="E7"/>
  <c r="G7"/>
  <c r="H7"/>
  <c r="Y7"/>
  <c r="D12"/>
  <c r="G12"/>
  <c r="H12"/>
  <c r="Y12"/>
  <c r="D10"/>
  <c r="E10"/>
  <c r="G10"/>
  <c r="H10"/>
  <c r="Y10"/>
  <c r="D14"/>
  <c r="G14"/>
  <c r="H14"/>
  <c r="Y14"/>
  <c r="D15"/>
  <c r="G15"/>
  <c r="Y15"/>
  <c r="AA15"/>
  <c r="D13"/>
  <c r="G13"/>
  <c r="Y13"/>
  <c r="D16"/>
  <c r="G16"/>
  <c r="Y16"/>
  <c r="AA16"/>
  <c r="Y17"/>
  <c r="AA17"/>
  <c r="Y18"/>
  <c r="AA18"/>
  <c r="T4" i="8"/>
  <c r="T3"/>
  <c r="T11"/>
  <c r="T17"/>
  <c r="T6"/>
  <c r="T7"/>
  <c r="T8"/>
  <c r="T12"/>
  <c r="T20"/>
  <c r="T18"/>
  <c r="T9"/>
  <c r="T16"/>
  <c r="T24"/>
  <c r="T13"/>
  <c r="T21"/>
  <c r="T15"/>
  <c r="T38"/>
  <c r="T35"/>
  <c r="T40"/>
  <c r="T14"/>
  <c r="T28"/>
  <c r="T26"/>
  <c r="T23"/>
  <c r="T43"/>
  <c r="T31"/>
  <c r="T56"/>
  <c r="T57"/>
  <c r="T58"/>
  <c r="T10"/>
  <c r="T22"/>
  <c r="T25"/>
  <c r="T32"/>
  <c r="T42"/>
  <c r="T29"/>
  <c r="T52"/>
  <c r="T53"/>
  <c r="T44"/>
  <c r="T45"/>
  <c r="T46"/>
  <c r="T54"/>
  <c r="T47"/>
  <c r="T55"/>
  <c r="T27"/>
  <c r="T19"/>
  <c r="T36"/>
  <c r="T37"/>
  <c r="T39"/>
  <c r="T50"/>
  <c r="T6" i="7"/>
  <c r="T8"/>
  <c r="T10"/>
  <c r="T3"/>
  <c r="T11"/>
  <c r="T7"/>
  <c r="T5"/>
  <c r="T16"/>
  <c r="T13"/>
  <c r="T12"/>
  <c r="T19"/>
  <c r="T4"/>
  <c r="T9"/>
  <c r="T24"/>
  <c r="T25"/>
  <c r="T20"/>
  <c r="T14"/>
  <c r="T26"/>
  <c r="T21"/>
  <c r="T15"/>
  <c r="T18"/>
  <c r="T17"/>
  <c r="T22"/>
  <c r="T23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3" i="6"/>
  <c r="T7"/>
  <c r="T5"/>
  <c r="T9"/>
  <c r="T4"/>
  <c r="T11"/>
  <c r="T8"/>
  <c r="T6"/>
  <c r="T15"/>
  <c r="T12"/>
  <c r="T14"/>
  <c r="T20"/>
  <c r="T17"/>
  <c r="T16"/>
  <c r="T38"/>
  <c r="T13"/>
  <c r="T10"/>
  <c r="T27"/>
  <c r="T29"/>
  <c r="T28"/>
  <c r="T32"/>
  <c r="T33"/>
  <c r="T42"/>
  <c r="T21"/>
  <c r="T35"/>
  <c r="T36"/>
  <c r="T34"/>
  <c r="T46"/>
  <c r="T23"/>
  <c r="T25"/>
  <c r="T47"/>
  <c r="T48"/>
  <c r="T30"/>
  <c r="T24"/>
  <c r="T56"/>
  <c r="T57"/>
  <c r="T58"/>
  <c r="T54"/>
  <c r="T55"/>
  <c r="T22"/>
  <c r="T19"/>
  <c r="T18"/>
  <c r="T40"/>
  <c r="T41"/>
  <c r="T44"/>
  <c r="T53"/>
  <c r="T37"/>
  <c r="T52"/>
  <c r="T26"/>
  <c r="T39"/>
  <c r="T3" i="5"/>
  <c r="T4"/>
  <c r="T5"/>
  <c r="T11"/>
  <c r="T7"/>
  <c r="T18"/>
  <c r="T12"/>
  <c r="T13"/>
  <c r="T14"/>
  <c r="T8"/>
  <c r="T9"/>
  <c r="T10"/>
  <c r="T17"/>
  <c r="T16"/>
  <c r="T27"/>
  <c r="T23"/>
  <c r="T28"/>
  <c r="T20"/>
  <c r="T6"/>
  <c r="T32"/>
  <c r="T22"/>
  <c r="T15"/>
  <c r="T24"/>
  <c r="T31"/>
  <c r="T30"/>
  <c r="T19"/>
  <c r="T21"/>
  <c r="T29"/>
  <c r="T25"/>
  <c r="T26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" i="4"/>
  <c r="T7"/>
  <c r="T4"/>
  <c r="T9"/>
  <c r="T8"/>
  <c r="T11"/>
  <c r="T6"/>
  <c r="T18"/>
  <c r="T14"/>
  <c r="T12"/>
  <c r="T19"/>
  <c r="T21"/>
  <c r="T20"/>
  <c r="T13"/>
  <c r="T17"/>
  <c r="T23"/>
  <c r="T3"/>
  <c r="T31"/>
  <c r="T32"/>
  <c r="T26"/>
  <c r="T29"/>
  <c r="T30"/>
  <c r="T27"/>
  <c r="T15"/>
  <c r="T28"/>
  <c r="T10"/>
  <c r="T22"/>
  <c r="T16"/>
  <c r="T24"/>
  <c r="T25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4" i="3"/>
  <c r="T7"/>
  <c r="T9"/>
  <c r="T8"/>
  <c r="T10"/>
  <c r="T11"/>
  <c r="T5"/>
  <c r="T6"/>
  <c r="T3"/>
  <c r="T13"/>
  <c r="T14"/>
  <c r="T12"/>
  <c r="T18"/>
  <c r="T20"/>
  <c r="T22"/>
  <c r="T23"/>
  <c r="T19"/>
  <c r="T16"/>
  <c r="T21"/>
  <c r="T15"/>
  <c r="T17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3" i="2"/>
  <c r="T4"/>
  <c r="T12"/>
  <c r="T6"/>
  <c r="T10"/>
  <c r="T14"/>
  <c r="T9"/>
  <c r="T11"/>
  <c r="T8"/>
  <c r="T7"/>
  <c r="T21"/>
  <c r="T22"/>
  <c r="T15"/>
  <c r="T23"/>
  <c r="T16"/>
  <c r="T5"/>
  <c r="T17"/>
  <c r="T18"/>
  <c r="T19"/>
  <c r="T20"/>
  <c r="T1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3" i="1"/>
  <c r="T5"/>
  <c r="T9"/>
  <c r="T10"/>
  <c r="T4"/>
  <c r="U4"/>
  <c r="T7"/>
  <c r="T8"/>
  <c r="T11"/>
  <c r="T12"/>
  <c r="T6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4" i="5"/>
  <c r="U4" i="8"/>
  <c r="U5"/>
  <c r="A5" i="10"/>
  <c r="A6"/>
  <c r="A7"/>
  <c r="A8"/>
  <c r="A9"/>
  <c r="A10"/>
  <c r="A11"/>
  <c r="A12"/>
  <c r="A13"/>
  <c r="A14"/>
  <c r="A15"/>
  <c r="A16"/>
  <c r="A17"/>
  <c r="A18"/>
  <c r="N2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4" i="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Z10" i="10"/>
  <c r="AC10"/>
  <c r="AC14"/>
  <c r="AA14"/>
  <c r="Z11"/>
  <c r="AA11"/>
  <c r="Z12"/>
  <c r="Z4"/>
  <c r="AA4"/>
  <c r="K2"/>
  <c r="AA13"/>
  <c r="AC13"/>
  <c r="H2"/>
  <c r="Q2"/>
  <c r="Z6"/>
  <c r="AC6"/>
  <c r="Z8"/>
  <c r="Z5"/>
  <c r="AA5"/>
  <c r="Z9"/>
  <c r="AC9"/>
  <c r="AA12"/>
  <c r="AC12"/>
  <c r="AA10"/>
  <c r="AA9"/>
  <c r="AA7"/>
  <c r="AC7"/>
  <c r="AA8"/>
  <c r="AC8"/>
  <c r="AC5"/>
  <c r="AC4"/>
  <c r="T2"/>
  <c r="Z3"/>
  <c r="Y2"/>
  <c r="U4" i="6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7" i="7"/>
  <c r="U8"/>
  <c r="U9"/>
  <c r="U10"/>
  <c r="U11"/>
  <c r="U12"/>
  <c r="U13"/>
  <c r="U14"/>
  <c r="U15"/>
  <c r="U16"/>
  <c r="U17"/>
  <c r="U4"/>
  <c r="U5"/>
  <c r="U6"/>
  <c r="U4" i="3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" i="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18" i="7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6" i="8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AA6" i="10"/>
  <c r="AC11"/>
  <c r="Z2"/>
  <c r="AC2"/>
  <c r="AA3"/>
  <c r="AC3"/>
  <c r="C20"/>
  <c r="AA2"/>
</calcChain>
</file>

<file path=xl/sharedStrings.xml><?xml version="1.0" encoding="utf-8"?>
<sst xmlns="http://schemas.openxmlformats.org/spreadsheetml/2006/main" count="986" uniqueCount="491">
  <si>
    <t>MINI POUSSINE</t>
  </si>
  <si>
    <t>TOTAL</t>
  </si>
  <si>
    <t>NBR ETAPES 8 (6 meilleures résultats)</t>
  </si>
  <si>
    <t>NOM</t>
  </si>
  <si>
    <t>Prénom</t>
  </si>
  <si>
    <t>Club</t>
  </si>
  <si>
    <t>Clt</t>
  </si>
  <si>
    <t>Points</t>
  </si>
  <si>
    <t>PTS INDIV</t>
  </si>
  <si>
    <t>CLT INDIV</t>
  </si>
  <si>
    <t>CARON</t>
  </si>
  <si>
    <t>Emmie</t>
  </si>
  <si>
    <t>NL</t>
  </si>
  <si>
    <t>CAILLE</t>
  </si>
  <si>
    <t>LILOU</t>
  </si>
  <si>
    <t>TCJ</t>
  </si>
  <si>
    <t>SHARFF</t>
  </si>
  <si>
    <t>KAELIG</t>
  </si>
  <si>
    <t>BECQUET PERIGON</t>
  </si>
  <si>
    <t>Victorine</t>
  </si>
  <si>
    <t>MINI POUSSIN</t>
  </si>
  <si>
    <t>MATOS</t>
  </si>
  <si>
    <t>Helyo</t>
  </si>
  <si>
    <t>Esteban</t>
  </si>
  <si>
    <t>Saint Laurent Nouan</t>
  </si>
  <si>
    <t>GOUMY</t>
  </si>
  <si>
    <t>Nathan</t>
  </si>
  <si>
    <t>Beaugency</t>
  </si>
  <si>
    <t>DALAIGRE</t>
  </si>
  <si>
    <t>BERNARD RAGOT</t>
  </si>
  <si>
    <t>Enzo</t>
  </si>
  <si>
    <t>Orléans ASFAS Tri</t>
  </si>
  <si>
    <t xml:space="preserve">GRASSIEN </t>
  </si>
  <si>
    <t>Tri Attitude 41</t>
  </si>
  <si>
    <t>KAMIONKA</t>
  </si>
  <si>
    <t>Axel</t>
  </si>
  <si>
    <t>BOULOT</t>
  </si>
  <si>
    <t>Antoine</t>
  </si>
  <si>
    <t xml:space="preserve">BALONDRADE </t>
  </si>
  <si>
    <t>Sebastiaan</t>
  </si>
  <si>
    <t>ROBERT</t>
  </si>
  <si>
    <t>Mahé</t>
  </si>
  <si>
    <t xml:space="preserve">LE BOURGEOIS </t>
  </si>
  <si>
    <t>Louis</t>
  </si>
  <si>
    <t>CGOC</t>
  </si>
  <si>
    <t>BLANCHE</t>
  </si>
  <si>
    <t>LEOPOLD</t>
  </si>
  <si>
    <t>GREGOIRE</t>
  </si>
  <si>
    <t>Camille</t>
  </si>
  <si>
    <t>POUSSINE</t>
  </si>
  <si>
    <t>ALLARD</t>
  </si>
  <si>
    <t>Ambre</t>
  </si>
  <si>
    <t>Sas Triathlon</t>
  </si>
  <si>
    <t>JONCQUEMAT</t>
  </si>
  <si>
    <t>Manon</t>
  </si>
  <si>
    <t>SWIATKIEWIEZ</t>
  </si>
  <si>
    <t>Irina</t>
  </si>
  <si>
    <t>GARDEAU</t>
  </si>
  <si>
    <t>Elena</t>
  </si>
  <si>
    <t xml:space="preserve">ROUSEL </t>
  </si>
  <si>
    <t>Zelie</t>
  </si>
  <si>
    <t>Chartres métropole Tri</t>
  </si>
  <si>
    <t>GUILLOTIN</t>
  </si>
  <si>
    <t>Emma</t>
  </si>
  <si>
    <t>Chloé</t>
  </si>
  <si>
    <t>ROBUCHON</t>
  </si>
  <si>
    <t>ALICE</t>
  </si>
  <si>
    <t>CHABROLLE LISSANDRE</t>
  </si>
  <si>
    <t>Ninon</t>
  </si>
  <si>
    <t>LECAM</t>
  </si>
  <si>
    <t>Capucine</t>
  </si>
  <si>
    <t>BERTHONNEAU</t>
  </si>
  <si>
    <t>Luce</t>
  </si>
  <si>
    <t>GEFFARD</t>
  </si>
  <si>
    <t>Lucie</t>
  </si>
  <si>
    <t xml:space="preserve">ROBERT </t>
  </si>
  <si>
    <t>POUSSIN</t>
  </si>
  <si>
    <t>HOCHART</t>
  </si>
  <si>
    <t>Mathieu</t>
  </si>
  <si>
    <t>SANKHON</t>
  </si>
  <si>
    <t>Hayle</t>
  </si>
  <si>
    <t>Orléans ASFAS Triathlon</t>
  </si>
  <si>
    <t>SAUVANNET</t>
  </si>
  <si>
    <t>Tim</t>
  </si>
  <si>
    <t>BOURGES Triathlon</t>
  </si>
  <si>
    <t>GIRARDEAU</t>
  </si>
  <si>
    <t>Clément</t>
  </si>
  <si>
    <t>JAILLET</t>
  </si>
  <si>
    <t>Tinidor</t>
  </si>
  <si>
    <t>BEIGNEUX</t>
  </si>
  <si>
    <t>Loïs</t>
  </si>
  <si>
    <t>SABOURIN</t>
  </si>
  <si>
    <t>Baptiste</t>
  </si>
  <si>
    <t>CENDRE</t>
  </si>
  <si>
    <t>Gauthier</t>
  </si>
  <si>
    <t>COCHET</t>
  </si>
  <si>
    <t>Paul</t>
  </si>
  <si>
    <t>TRI ATTITUDE 41</t>
  </si>
  <si>
    <t>BERTRAND</t>
  </si>
  <si>
    <t>Valentin</t>
  </si>
  <si>
    <t>PAUGOIS</t>
  </si>
  <si>
    <t>Marius</t>
  </si>
  <si>
    <t>Vendome Triathlon</t>
  </si>
  <si>
    <t>CLAVAUD</t>
  </si>
  <si>
    <t>Mathis</t>
  </si>
  <si>
    <t>Lucas</t>
  </si>
  <si>
    <t>SAILLARD</t>
  </si>
  <si>
    <t>Ethan</t>
  </si>
  <si>
    <t xml:space="preserve">DEFFE </t>
  </si>
  <si>
    <t>Auguste</t>
  </si>
  <si>
    <t>ENGELHARD</t>
  </si>
  <si>
    <t>KIPPERT</t>
  </si>
  <si>
    <t>Raphaël</t>
  </si>
  <si>
    <t>DURAND</t>
  </si>
  <si>
    <t>EMILE</t>
  </si>
  <si>
    <t>BAERT</t>
  </si>
  <si>
    <t xml:space="preserve">MISERETTE </t>
  </si>
  <si>
    <t>CANCHARD</t>
  </si>
  <si>
    <t>Semn</t>
  </si>
  <si>
    <t>DELAHAYE</t>
  </si>
  <si>
    <t>Etoile Balgentienne</t>
  </si>
  <si>
    <t>PUPILLE F</t>
  </si>
  <si>
    <t>ENOUF</t>
  </si>
  <si>
    <t>Elsa</t>
  </si>
  <si>
    <t>VIERZON TRI</t>
  </si>
  <si>
    <t>Emy</t>
  </si>
  <si>
    <t>MORIN</t>
  </si>
  <si>
    <t>DE CASO GARCIA</t>
  </si>
  <si>
    <t>TRI SUD 18</t>
  </si>
  <si>
    <t>Blandine</t>
  </si>
  <si>
    <t>MIKLAVCHICH</t>
  </si>
  <si>
    <t>AMARYLLIS</t>
  </si>
  <si>
    <t>GAUDRON</t>
  </si>
  <si>
    <t>Albane</t>
  </si>
  <si>
    <t>Chartres métropole Triathlon</t>
  </si>
  <si>
    <t>BARDI</t>
  </si>
  <si>
    <t>Philia</t>
  </si>
  <si>
    <t>BALONDRADRE</t>
  </si>
  <si>
    <t>Malivey</t>
  </si>
  <si>
    <t>GUILLOUMY</t>
  </si>
  <si>
    <t>MALLET</t>
  </si>
  <si>
    <t>Lila</t>
  </si>
  <si>
    <t>SASSI</t>
  </si>
  <si>
    <t>Jeanne</t>
  </si>
  <si>
    <t xml:space="preserve">PELLE </t>
  </si>
  <si>
    <t>DELPEY</t>
  </si>
  <si>
    <t>Léa</t>
  </si>
  <si>
    <t>DEFFE</t>
  </si>
  <si>
    <t>Clara</t>
  </si>
  <si>
    <t>POULET</t>
  </si>
  <si>
    <t>Clémence</t>
  </si>
  <si>
    <t>PUPILLE H</t>
  </si>
  <si>
    <t>AMAR</t>
  </si>
  <si>
    <t>ANTOINE</t>
  </si>
  <si>
    <t>Matheo</t>
  </si>
  <si>
    <t>Tri ATTITUDE 41</t>
  </si>
  <si>
    <t>Elliot</t>
  </si>
  <si>
    <t>MARTELLIERE</t>
  </si>
  <si>
    <t>SOREN</t>
  </si>
  <si>
    <t>VENDOME</t>
  </si>
  <si>
    <t>RASSINEUX</t>
  </si>
  <si>
    <t>Adel</t>
  </si>
  <si>
    <t>Timeo</t>
  </si>
  <si>
    <t>ARROU</t>
  </si>
  <si>
    <t>Gabin</t>
  </si>
  <si>
    <t>DELAMAISON</t>
  </si>
  <si>
    <t>Hector</t>
  </si>
  <si>
    <t>TOURETTE</t>
  </si>
  <si>
    <t>Alexis</t>
  </si>
  <si>
    <t>ALDANA</t>
  </si>
  <si>
    <t>Unaï</t>
  </si>
  <si>
    <t>WAINWRIGHT</t>
  </si>
  <si>
    <t>Max</t>
  </si>
  <si>
    <t>HERVIEU BERTHON</t>
  </si>
  <si>
    <t>PaulEmile</t>
  </si>
  <si>
    <t>BARCELO</t>
  </si>
  <si>
    <t>Armand</t>
  </si>
  <si>
    <t>NIAMBWA</t>
  </si>
  <si>
    <t>Théo</t>
  </si>
  <si>
    <t>ROCA</t>
  </si>
  <si>
    <t xml:space="preserve">Raphael </t>
  </si>
  <si>
    <t>GORZA VEYSSIERE</t>
  </si>
  <si>
    <t>TIMEO</t>
  </si>
  <si>
    <t>TREMBLAY</t>
  </si>
  <si>
    <t>CHASSET</t>
  </si>
  <si>
    <t>Louca</t>
  </si>
  <si>
    <t>GIRARD</t>
  </si>
  <si>
    <t>Martin</t>
  </si>
  <si>
    <t>JARREAU</t>
  </si>
  <si>
    <t>Leo</t>
  </si>
  <si>
    <t>Achille</t>
  </si>
  <si>
    <t>REBOUR</t>
  </si>
  <si>
    <t>COQUILLAT</t>
  </si>
  <si>
    <t>Dorian</t>
  </si>
  <si>
    <t>J3 Sports Amilly</t>
  </si>
  <si>
    <t>DUVAUCHEL</t>
  </si>
  <si>
    <t>PRIEUR</t>
  </si>
  <si>
    <t>MAXIME</t>
  </si>
  <si>
    <t>GUILLOTEAU</t>
  </si>
  <si>
    <t>Owen</t>
  </si>
  <si>
    <t>POLOT</t>
  </si>
  <si>
    <t>Edouard</t>
  </si>
  <si>
    <t>GAUDE</t>
  </si>
  <si>
    <t>Jules</t>
  </si>
  <si>
    <t>VISSCHER</t>
  </si>
  <si>
    <t>CELIAN</t>
  </si>
  <si>
    <t>Nolan</t>
  </si>
  <si>
    <t>MELLET</t>
  </si>
  <si>
    <t>Louison</t>
  </si>
  <si>
    <t>LUREAU</t>
  </si>
  <si>
    <t>AMIOT</t>
  </si>
  <si>
    <t>Corentin</t>
  </si>
  <si>
    <t>SCHARFF</t>
  </si>
  <si>
    <t>Malo</t>
  </si>
  <si>
    <t>DOS REIS</t>
  </si>
  <si>
    <t>Matt</t>
  </si>
  <si>
    <t>BENJAMINE</t>
  </si>
  <si>
    <t>RONCIERE</t>
  </si>
  <si>
    <t>MELINE</t>
  </si>
  <si>
    <t>LANGRAND</t>
  </si>
  <si>
    <t>Chloe</t>
  </si>
  <si>
    <t>LECLERC</t>
  </si>
  <si>
    <t>Azelie</t>
  </si>
  <si>
    <t>Marie</t>
  </si>
  <si>
    <t>MARCHAND</t>
  </si>
  <si>
    <t>VACHERESSE</t>
  </si>
  <si>
    <t>Leane</t>
  </si>
  <si>
    <t>LAHAYE</t>
  </si>
  <si>
    <t>Juliette</t>
  </si>
  <si>
    <t>BERTHEAU</t>
  </si>
  <si>
    <t>Elia</t>
  </si>
  <si>
    <t>GUIGNON</t>
  </si>
  <si>
    <t>Maelys</t>
  </si>
  <si>
    <t>Vierzon Tri</t>
  </si>
  <si>
    <t>GRASSIEN</t>
  </si>
  <si>
    <t>Ella</t>
  </si>
  <si>
    <t>BENJAMIN</t>
  </si>
  <si>
    <t>Johan</t>
  </si>
  <si>
    <t>Cyprien</t>
  </si>
  <si>
    <t>HUSSON</t>
  </si>
  <si>
    <t>Rafael</t>
  </si>
  <si>
    <t>DUBOURG</t>
  </si>
  <si>
    <t>Hugo</t>
  </si>
  <si>
    <t>QUETIN</t>
  </si>
  <si>
    <t>Yann</t>
  </si>
  <si>
    <t>MOREAU</t>
  </si>
  <si>
    <t>AIGLEHOUX</t>
  </si>
  <si>
    <t>Arthur</t>
  </si>
  <si>
    <t>CHARTRAIN</t>
  </si>
  <si>
    <t>NOLAN</t>
  </si>
  <si>
    <t>DOISNEAU</t>
  </si>
  <si>
    <t>BRILLARD</t>
  </si>
  <si>
    <t>BASTIEN</t>
  </si>
  <si>
    <t>Mattéo</t>
  </si>
  <si>
    <t>CATTELOIN</t>
  </si>
  <si>
    <t>CELESTIN</t>
  </si>
  <si>
    <t>CANET</t>
  </si>
  <si>
    <t>OSCAR</t>
  </si>
  <si>
    <t xml:space="preserve">TREMBLAY </t>
  </si>
  <si>
    <t>Adrien</t>
  </si>
  <si>
    <t>Magnus</t>
  </si>
  <si>
    <t>GUILLAUMET</t>
  </si>
  <si>
    <t>Leandre</t>
  </si>
  <si>
    <t>Ronan</t>
  </si>
  <si>
    <t>Vendome Tri</t>
  </si>
  <si>
    <t>VALENTIN</t>
  </si>
  <si>
    <t>ANRIS</t>
  </si>
  <si>
    <t>MAIGNE</t>
  </si>
  <si>
    <t>Clement</t>
  </si>
  <si>
    <t>Erwan</t>
  </si>
  <si>
    <t>CAILLETTE</t>
  </si>
  <si>
    <t>Pierre</t>
  </si>
  <si>
    <t>Tri Atttude 41</t>
  </si>
  <si>
    <t>Chartres Métropole Tri</t>
  </si>
  <si>
    <t>SIMON</t>
  </si>
  <si>
    <t>Joseph</t>
  </si>
  <si>
    <t>HEVEUX</t>
  </si>
  <si>
    <t>Eliot</t>
  </si>
  <si>
    <t>LOBATO</t>
  </si>
  <si>
    <t>LEGRAS-DEFORGES</t>
  </si>
  <si>
    <t>Jaïpur</t>
  </si>
  <si>
    <t>LENUDHOLLIGNER</t>
  </si>
  <si>
    <t>Thibaud</t>
  </si>
  <si>
    <t>Sainte Geneviève</t>
  </si>
  <si>
    <t>Ewenn</t>
  </si>
  <si>
    <t>Engagés Bourges</t>
  </si>
  <si>
    <t>% pondération participation</t>
  </si>
  <si>
    <t>Points Etape n°1</t>
  </si>
  <si>
    <t>Engagés Orléans</t>
  </si>
  <si>
    <t>Points Etape n°2</t>
  </si>
  <si>
    <t>Engagés St Cyr sur Loire</t>
  </si>
  <si>
    <t>Points Etape n°3</t>
  </si>
  <si>
    <t>Engagés St Amand Montrond</t>
  </si>
  <si>
    <t>Points Etape n°4</t>
  </si>
  <si>
    <t>Engagés Joué les Tours</t>
  </si>
  <si>
    <t>Points Etape n°5</t>
  </si>
  <si>
    <t>Engagés Villiers sur Loir</t>
  </si>
  <si>
    <t>Points Etape n°6</t>
  </si>
  <si>
    <t>Engagés Vineuil</t>
  </si>
  <si>
    <t>Points Etapes n°7</t>
  </si>
  <si>
    <t>Engagés St Ouen</t>
  </si>
  <si>
    <t>Points Etape n°8</t>
  </si>
  <si>
    <t>TOTAL DES ENGAGES</t>
  </si>
  <si>
    <t>TOTAL POINTS</t>
  </si>
  <si>
    <t>moyenne points/nbr engagements</t>
  </si>
  <si>
    <t>Nombre de jeunes
 licenciés (Ecole de tri)</t>
  </si>
  <si>
    <t>Moyenne de points/nbr licenciés</t>
  </si>
  <si>
    <t>TOTAUX</t>
  </si>
  <si>
    <t>ST LAURENT NOUAN TRI</t>
  </si>
  <si>
    <t>T.C. JOUE LES TOURS</t>
  </si>
  <si>
    <t>SAS TRIATHLON 37</t>
  </si>
  <si>
    <t>TRI SAINT AMAND DUN 18</t>
  </si>
  <si>
    <t>VIERZON TRI 18</t>
  </si>
  <si>
    <t>BOURGES TRIATHLON</t>
  </si>
  <si>
    <t>ORLEANS ASFAS TRIATHLON</t>
  </si>
  <si>
    <t>CHARTRES MET. TRI</t>
  </si>
  <si>
    <t>VENDOME TRIATHLON</t>
  </si>
  <si>
    <t>J3 AMILLY TRIATHLON</t>
  </si>
  <si>
    <t>ASPTT 36 SPORT NATURE</t>
  </si>
  <si>
    <t>RSSC TRIATHLON</t>
  </si>
  <si>
    <t>TRIATHLON CLUB CHATEAUROUX</t>
  </si>
  <si>
    <t>HORS LIGUE</t>
  </si>
  <si>
    <t>total participants CJP2018</t>
  </si>
  <si>
    <t>moyenne d'engagements/étape</t>
  </si>
  <si>
    <t>% de non licenciés (avec invités club)</t>
  </si>
  <si>
    <t>GLOUX</t>
  </si>
  <si>
    <t>Iris</t>
  </si>
  <si>
    <t>CHAUMONT</t>
  </si>
  <si>
    <t>Enora</t>
  </si>
  <si>
    <t>LAPIED</t>
  </si>
  <si>
    <t>Anna</t>
  </si>
  <si>
    <t>TROTEREAU</t>
  </si>
  <si>
    <t>Maxence</t>
  </si>
  <si>
    <t>MARY</t>
  </si>
  <si>
    <t>Gabriel</t>
  </si>
  <si>
    <t>MALASSIGNE</t>
  </si>
  <si>
    <t>Etan</t>
  </si>
  <si>
    <t>BODIC</t>
  </si>
  <si>
    <t>Evan</t>
  </si>
  <si>
    <t>FROUX LOP</t>
  </si>
  <si>
    <t>LE BAYON BREARD</t>
  </si>
  <si>
    <t>Eugene</t>
  </si>
  <si>
    <t>Victor</t>
  </si>
  <si>
    <t>GIRAUD</t>
  </si>
  <si>
    <t>Leonie</t>
  </si>
  <si>
    <t>Endurance 72</t>
  </si>
  <si>
    <t>Aubane</t>
  </si>
  <si>
    <t>MAT72</t>
  </si>
  <si>
    <t>CROUZAT</t>
  </si>
  <si>
    <t>LEGUY</t>
  </si>
  <si>
    <t>Timote</t>
  </si>
  <si>
    <t>SARTIS</t>
  </si>
  <si>
    <t>Noa</t>
  </si>
  <si>
    <t>NL TCJ</t>
  </si>
  <si>
    <t>LEPOITEVIN</t>
  </si>
  <si>
    <t>Zack</t>
  </si>
  <si>
    <t>ENDURANCE 72</t>
  </si>
  <si>
    <t>Lei Loo</t>
  </si>
  <si>
    <t>PREVAULT</t>
  </si>
  <si>
    <t>Amandine</t>
  </si>
  <si>
    <t>Cannelle</t>
  </si>
  <si>
    <t>VALLADE</t>
  </si>
  <si>
    <t>Rose</t>
  </si>
  <si>
    <t>Margot</t>
  </si>
  <si>
    <t>TALHAS</t>
  </si>
  <si>
    <t>Matis</t>
  </si>
  <si>
    <t>ARNAUD</t>
  </si>
  <si>
    <t>Yourai</t>
  </si>
  <si>
    <t>WOLLENSACK</t>
  </si>
  <si>
    <t>Lise</t>
  </si>
  <si>
    <t>COQUAND</t>
  </si>
  <si>
    <t>Loane</t>
  </si>
  <si>
    <t>LAURANS</t>
  </si>
  <si>
    <t>Tifenn</t>
  </si>
  <si>
    <t>BREDON SOULIS</t>
  </si>
  <si>
    <t>BERNARD</t>
  </si>
  <si>
    <t>Noellie</t>
  </si>
  <si>
    <t>TRISUD18</t>
  </si>
  <si>
    <t>BRAZILIER</t>
  </si>
  <si>
    <t>TERRIER GUENERET</t>
  </si>
  <si>
    <t>Tom</t>
  </si>
  <si>
    <t>CHAUMETTE</t>
  </si>
  <si>
    <t>Nicolas</t>
  </si>
  <si>
    <t>ROUSSEAU</t>
  </si>
  <si>
    <t>Maxime</t>
  </si>
  <si>
    <t>PATRIN</t>
  </si>
  <si>
    <t>PICHOT</t>
  </si>
  <si>
    <t>KYVEL</t>
  </si>
  <si>
    <t>BERGEON</t>
  </si>
  <si>
    <t>HALENCAK</t>
  </si>
  <si>
    <t>DAVID</t>
  </si>
  <si>
    <t>RSSC Triathlon</t>
  </si>
  <si>
    <t>ROUYER</t>
  </si>
  <si>
    <t>Theo</t>
  </si>
  <si>
    <t>LANCELIN</t>
  </si>
  <si>
    <t>Mael</t>
  </si>
  <si>
    <t>LAUNEAU</t>
  </si>
  <si>
    <t>PILLAUDIN</t>
  </si>
  <si>
    <t>Quentin</t>
  </si>
  <si>
    <t>ROGER</t>
  </si>
  <si>
    <t>Romane</t>
  </si>
  <si>
    <t>TRONCAIS SPORT NATURE</t>
  </si>
  <si>
    <t>DELL'UNTO</t>
  </si>
  <si>
    <t>Coline</t>
  </si>
  <si>
    <t>T.C.J.</t>
  </si>
  <si>
    <t>DOMETTE</t>
  </si>
  <si>
    <t>PELLE</t>
  </si>
  <si>
    <t>Julien</t>
  </si>
  <si>
    <t>CARCASSIER</t>
  </si>
  <si>
    <t>THEO</t>
  </si>
  <si>
    <t>MATHIS</t>
  </si>
  <si>
    <t>POINTUD</t>
  </si>
  <si>
    <t>TRONCAIS SPORTS NATURE</t>
  </si>
  <si>
    <t>DALAUDIERE</t>
  </si>
  <si>
    <t>Alexandre</t>
  </si>
  <si>
    <t>TRONCAIS SPORTS DE NATURE</t>
  </si>
  <si>
    <t>LAUNAY</t>
  </si>
  <si>
    <t>Gustave</t>
  </si>
  <si>
    <t>DEGHAM</t>
  </si>
  <si>
    <t>MAEL</t>
  </si>
  <si>
    <t>DESRE</t>
  </si>
  <si>
    <t>LEO</t>
  </si>
  <si>
    <t>RIVIERE</t>
  </si>
  <si>
    <t>JEAN</t>
  </si>
  <si>
    <t>DILLIERS</t>
  </si>
  <si>
    <t>ADRIEN</t>
  </si>
  <si>
    <t>DORIOL</t>
  </si>
  <si>
    <t>EMMA</t>
  </si>
  <si>
    <t>SILHOL</t>
  </si>
  <si>
    <t>LAPEIGNE</t>
  </si>
  <si>
    <t>ALEX</t>
  </si>
  <si>
    <t>MAURICE</t>
  </si>
  <si>
    <t>LISA</t>
  </si>
  <si>
    <t>Malone</t>
  </si>
  <si>
    <t>LE GUERN</t>
  </si>
  <si>
    <t>Ziane</t>
  </si>
  <si>
    <t>TCJ - NL</t>
  </si>
  <si>
    <t>Victoria</t>
  </si>
  <si>
    <t>LEBLANC</t>
  </si>
  <si>
    <t>Alison</t>
  </si>
  <si>
    <t>Lison</t>
  </si>
  <si>
    <t>DESCHAMPS</t>
  </si>
  <si>
    <t>COURTEMANCHE</t>
  </si>
  <si>
    <t>Alexian</t>
  </si>
  <si>
    <t>FALLOT</t>
  </si>
  <si>
    <t>Sable Vendée Tri</t>
  </si>
  <si>
    <t>SOULIS</t>
  </si>
  <si>
    <t>Zoé</t>
  </si>
  <si>
    <t>VENDOME TRI</t>
  </si>
  <si>
    <t>REYES</t>
  </si>
  <si>
    <t>PENELOPE</t>
  </si>
  <si>
    <t>DEPLAIS</t>
  </si>
  <si>
    <t>TEZEZNAS DU MONTCEL</t>
  </si>
  <si>
    <t>Arnad</t>
  </si>
  <si>
    <t>ASPTT ANGERS</t>
  </si>
  <si>
    <t>SALHI</t>
  </si>
  <si>
    <t>Mathéo</t>
  </si>
  <si>
    <t>St Laurent Nouan Tri</t>
  </si>
  <si>
    <t>SMAILI</t>
  </si>
  <si>
    <t>Elwan</t>
  </si>
  <si>
    <t>DROUOT</t>
  </si>
  <si>
    <t>Eva</t>
  </si>
  <si>
    <t>CHEVREAU</t>
  </si>
  <si>
    <t>GUILLET</t>
  </si>
  <si>
    <t>Romain</t>
  </si>
  <si>
    <t>LACROIX</t>
  </si>
  <si>
    <t>AYDOGAN LATRON</t>
  </si>
  <si>
    <t>Sara</t>
  </si>
  <si>
    <t>Jade</t>
  </si>
  <si>
    <t>HENAUT</t>
  </si>
  <si>
    <t>Guillaume</t>
  </si>
  <si>
    <t>RHARBI</t>
  </si>
  <si>
    <t>Neil</t>
  </si>
  <si>
    <t>Louane</t>
  </si>
  <si>
    <t>BOUDET</t>
  </si>
  <si>
    <t>LANGLOIS</t>
  </si>
  <si>
    <t>Agathe</t>
  </si>
  <si>
    <t>AMELOT</t>
  </si>
  <si>
    <t>Robin</t>
  </si>
  <si>
    <t>ISSY TRIATHLON</t>
  </si>
  <si>
    <t>BERTIN</t>
  </si>
  <si>
    <t>Timothe</t>
  </si>
  <si>
    <t>PUISSANCE 3 COURNON</t>
  </si>
  <si>
    <t>GIBERT</t>
  </si>
  <si>
    <t>DANILOV</t>
  </si>
  <si>
    <t>Anri</t>
  </si>
  <si>
    <t>CERRILLO</t>
  </si>
  <si>
    <t>MARTIN</t>
  </si>
  <si>
    <t>Nora</t>
  </si>
  <si>
    <t>Charles</t>
  </si>
  <si>
    <t>Thomas</t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</si>
</sst>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11"/>
      <name val="Calibri"/>
      <family val="2"/>
    </font>
    <font>
      <b/>
      <sz val="11"/>
      <name val="Comic Sans MS"/>
      <family val="4"/>
    </font>
    <font>
      <sz val="11"/>
      <name val="Comic Sans MS"/>
      <family val="4"/>
    </font>
    <font>
      <b/>
      <sz val="11"/>
      <name val="Times New Roman"/>
      <family val="1"/>
    </font>
    <font>
      <sz val="11"/>
      <color indexed="10"/>
      <name val="Comic Sans MS"/>
      <family val="4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b/>
      <sz val="7"/>
      <color indexed="8"/>
      <name val="Verdana"/>
      <family val="2"/>
    </font>
    <font>
      <b/>
      <sz val="8"/>
      <name val="Verdana"/>
      <family val="2"/>
    </font>
    <font>
      <b/>
      <i/>
      <sz val="10"/>
      <name val="Verdana"/>
      <family val="2"/>
    </font>
    <font>
      <b/>
      <i/>
      <sz val="8"/>
      <name val="Verdana"/>
      <family val="2"/>
    </font>
    <font>
      <b/>
      <sz val="9"/>
      <name val="Verdana"/>
      <family val="2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24"/>
        <bgColor indexed="22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0" fillId="0" borderId="3" xfId="0" applyFont="1" applyBorder="1"/>
    <xf numFmtId="0" fontId="1" fillId="2" borderId="5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" fillId="0" borderId="0" xfId="0" applyFont="1" applyBorder="1"/>
    <xf numFmtId="0" fontId="0" fillId="2" borderId="5" xfId="0" applyFill="1" applyBorder="1"/>
    <xf numFmtId="0" fontId="3" fillId="2" borderId="3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3" fillId="0" borderId="0" xfId="0" applyFont="1" applyAlignment="1">
      <alignment vertical="center" wrapText="1"/>
    </xf>
    <xf numFmtId="0" fontId="1" fillId="0" borderId="0" xfId="0" applyFont="1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/>
    </xf>
    <xf numFmtId="0" fontId="0" fillId="2" borderId="5" xfId="0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3" borderId="0" xfId="0" applyFont="1" applyFill="1"/>
    <xf numFmtId="0" fontId="1" fillId="0" borderId="0" xfId="0" applyFont="1" applyFill="1"/>
    <xf numFmtId="0" fontId="1" fillId="7" borderId="0" xfId="0" applyFont="1" applyFill="1"/>
    <xf numFmtId="0" fontId="0" fillId="7" borderId="0" xfId="0" applyFill="1"/>
    <xf numFmtId="0" fontId="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/>
    </xf>
    <xf numFmtId="0" fontId="11" fillId="0" borderId="6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1" fontId="14" fillId="8" borderId="3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1" fontId="0" fillId="0" borderId="3" xfId="0" applyNumberFormat="1" applyBorder="1"/>
    <xf numFmtId="0" fontId="10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9" fontId="0" fillId="0" borderId="0" xfId="0" applyNumberFormat="1"/>
    <xf numFmtId="0" fontId="4" fillId="2" borderId="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9" fillId="9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9" fillId="0" borderId="0" xfId="0" applyFont="1" applyBorder="1"/>
    <xf numFmtId="0" fontId="0" fillId="0" borderId="7" xfId="0" applyFont="1" applyBorder="1" applyAlignment="1">
      <alignment horizont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506"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40"/>
          <bgColor indexed="49"/>
        </patternFill>
      </fill>
    </dxf>
    <dxf>
      <fill>
        <patternFill patternType="solid">
          <fgColor indexed="51"/>
          <bgColor indexed="5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2B2B2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2"/>
  <sheetViews>
    <sheetView workbookViewId="0">
      <selection activeCell="A14" sqref="A14"/>
    </sheetView>
  </sheetViews>
  <sheetFormatPr baseColWidth="10" defaultColWidth="11" defaultRowHeight="15"/>
  <cols>
    <col min="1" max="1" width="19" bestFit="1" customWidth="1"/>
    <col min="2" max="2" width="8.5703125" customWidth="1"/>
    <col min="3" max="3" width="24" bestFit="1" customWidth="1"/>
    <col min="4" max="4" width="4.140625" customWidth="1"/>
    <col min="5" max="5" width="7" customWidth="1"/>
    <col min="6" max="6" width="4.140625" customWidth="1"/>
    <col min="7" max="7" width="7.28515625" customWidth="1"/>
    <col min="8" max="8" width="4.140625" customWidth="1"/>
    <col min="9" max="9" width="7.28515625" customWidth="1"/>
    <col min="10" max="10" width="4.140625" style="1" customWidth="1"/>
    <col min="11" max="11" width="7.28515625" style="1" customWidth="1"/>
    <col min="12" max="12" width="4.140625" customWidth="1"/>
    <col min="13" max="13" width="7.28515625" customWidth="1"/>
    <col min="14" max="14" width="4.140625" customWidth="1"/>
    <col min="15" max="15" width="7.28515625" customWidth="1"/>
    <col min="16" max="16" width="4.140625" customWidth="1"/>
    <col min="17" max="17" width="7.28515625" customWidth="1"/>
    <col min="18" max="18" width="4.140625" customWidth="1"/>
    <col min="19" max="19" width="7.28515625" customWidth="1"/>
    <col min="20" max="20" width="12.85546875" customWidth="1"/>
    <col min="21" max="21" width="12.7109375" customWidth="1"/>
    <col min="22" max="22" width="22.7109375" style="2" customWidth="1"/>
  </cols>
  <sheetData>
    <row r="1" spans="1:22" ht="15.75" customHeight="1">
      <c r="A1" s="120" t="s">
        <v>0</v>
      </c>
      <c r="B1" s="120"/>
      <c r="C1" s="120"/>
      <c r="D1" s="117">
        <v>43135</v>
      </c>
      <c r="E1" s="117"/>
      <c r="F1" s="117">
        <v>43149</v>
      </c>
      <c r="G1" s="117"/>
      <c r="H1" s="116">
        <v>43177</v>
      </c>
      <c r="I1" s="116"/>
      <c r="J1" s="116">
        <v>43212</v>
      </c>
      <c r="K1" s="116"/>
      <c r="L1" s="116">
        <v>43221</v>
      </c>
      <c r="M1" s="116"/>
      <c r="N1" s="116">
        <v>43239</v>
      </c>
      <c r="O1" s="116"/>
      <c r="P1" s="116">
        <v>43253</v>
      </c>
      <c r="Q1" s="116"/>
      <c r="R1" s="117">
        <v>43267</v>
      </c>
      <c r="S1" s="117"/>
      <c r="T1" s="118" t="s">
        <v>1</v>
      </c>
      <c r="U1" s="118"/>
      <c r="V1" s="119" t="s">
        <v>2</v>
      </c>
    </row>
    <row r="2" spans="1:22" ht="33">
      <c r="A2" s="3" t="s">
        <v>3</v>
      </c>
      <c r="B2" s="4" t="s">
        <v>4</v>
      </c>
      <c r="C2" s="5" t="s">
        <v>5</v>
      </c>
      <c r="D2" s="6" t="s">
        <v>6</v>
      </c>
      <c r="E2" s="7" t="s">
        <v>7</v>
      </c>
      <c r="F2" s="6" t="s">
        <v>6</v>
      </c>
      <c r="G2" s="7" t="s">
        <v>7</v>
      </c>
      <c r="H2" s="8" t="s">
        <v>6</v>
      </c>
      <c r="I2" s="7" t="s">
        <v>7</v>
      </c>
      <c r="J2" s="6" t="s">
        <v>6</v>
      </c>
      <c r="K2" s="7" t="s">
        <v>7</v>
      </c>
      <c r="L2" s="8" t="s">
        <v>6</v>
      </c>
      <c r="M2" s="7" t="s">
        <v>7</v>
      </c>
      <c r="N2" s="6" t="s">
        <v>6</v>
      </c>
      <c r="O2" s="7" t="s">
        <v>7</v>
      </c>
      <c r="P2" s="6" t="s">
        <v>6</v>
      </c>
      <c r="Q2" s="7" t="s">
        <v>7</v>
      </c>
      <c r="R2" s="6" t="s">
        <v>6</v>
      </c>
      <c r="S2" s="7" t="s">
        <v>7</v>
      </c>
      <c r="T2" s="9" t="s">
        <v>8</v>
      </c>
      <c r="U2" s="10" t="s">
        <v>9</v>
      </c>
      <c r="V2" s="119"/>
    </row>
    <row r="3" spans="1:22" ht="16.5">
      <c r="A3" s="42" t="s">
        <v>13</v>
      </c>
      <c r="B3" s="42" t="s">
        <v>14</v>
      </c>
      <c r="C3" s="42" t="s">
        <v>15</v>
      </c>
      <c r="D3" s="20">
        <v>2</v>
      </c>
      <c r="E3" s="7">
        <v>80</v>
      </c>
      <c r="F3" s="13">
        <v>3</v>
      </c>
      <c r="G3" s="7">
        <v>100</v>
      </c>
      <c r="H3" s="15">
        <v>3</v>
      </c>
      <c r="I3" s="16">
        <v>80</v>
      </c>
      <c r="J3" s="13"/>
      <c r="K3" s="16"/>
      <c r="L3" s="15">
        <v>1</v>
      </c>
      <c r="M3" s="16">
        <v>100</v>
      </c>
      <c r="N3" s="21"/>
      <c r="O3" s="16"/>
      <c r="P3" s="21"/>
      <c r="Q3" s="16"/>
      <c r="R3" s="13"/>
      <c r="S3" s="7"/>
      <c r="T3" s="9">
        <f t="shared" ref="T3:T34" si="0">E3+G3+I3+K3+M3+S3+O3+Q3</f>
        <v>360</v>
      </c>
      <c r="U3" s="10">
        <v>1</v>
      </c>
      <c r="V3" s="19">
        <v>4</v>
      </c>
    </row>
    <row r="4" spans="1:22" ht="16.5">
      <c r="A4" s="23" t="s">
        <v>325</v>
      </c>
      <c r="B4" s="23" t="s">
        <v>326</v>
      </c>
      <c r="C4" s="110" t="s">
        <v>316</v>
      </c>
      <c r="D4" s="12"/>
      <c r="E4" s="7"/>
      <c r="F4" s="13"/>
      <c r="G4" s="7"/>
      <c r="H4" s="15">
        <v>1</v>
      </c>
      <c r="I4" s="16">
        <v>100</v>
      </c>
      <c r="J4" s="13">
        <v>1</v>
      </c>
      <c r="K4" s="16">
        <v>100</v>
      </c>
      <c r="L4" s="15"/>
      <c r="M4" s="16"/>
      <c r="N4" s="21"/>
      <c r="O4" s="16"/>
      <c r="P4" s="21"/>
      <c r="Q4" s="16"/>
      <c r="R4" s="13"/>
      <c r="S4" s="7"/>
      <c r="T4" s="9">
        <f t="shared" si="0"/>
        <v>200</v>
      </c>
      <c r="U4" s="10">
        <f t="shared" ref="U4:U35" si="1">U3+1</f>
        <v>2</v>
      </c>
      <c r="V4" s="19">
        <v>2</v>
      </c>
    </row>
    <row r="5" spans="1:22" ht="16.5">
      <c r="A5" s="42" t="s">
        <v>10</v>
      </c>
      <c r="B5" s="42" t="s">
        <v>11</v>
      </c>
      <c r="C5" s="42" t="s">
        <v>12</v>
      </c>
      <c r="D5" s="12">
        <v>1</v>
      </c>
      <c r="E5" s="7">
        <v>100</v>
      </c>
      <c r="F5" s="13"/>
      <c r="G5" s="14"/>
      <c r="H5" s="15"/>
      <c r="I5" s="16"/>
      <c r="J5" s="13"/>
      <c r="K5" s="16"/>
      <c r="L5" s="15"/>
      <c r="M5" s="17"/>
      <c r="N5" s="18"/>
      <c r="O5" s="17"/>
      <c r="P5" s="18"/>
      <c r="Q5" s="17"/>
      <c r="R5" s="13"/>
      <c r="S5" s="7"/>
      <c r="T5" s="9">
        <f t="shared" si="0"/>
        <v>100</v>
      </c>
      <c r="U5" s="10">
        <f t="shared" si="1"/>
        <v>3</v>
      </c>
      <c r="V5" s="19">
        <v>1</v>
      </c>
    </row>
    <row r="6" spans="1:22" ht="16.5">
      <c r="A6" s="110" t="s">
        <v>402</v>
      </c>
      <c r="B6" s="110" t="s">
        <v>403</v>
      </c>
      <c r="C6" s="110" t="s">
        <v>404</v>
      </c>
      <c r="D6" s="20"/>
      <c r="E6" s="7"/>
      <c r="F6" s="13"/>
      <c r="G6" s="7"/>
      <c r="H6" s="15"/>
      <c r="I6" s="16"/>
      <c r="J6" s="13">
        <v>2</v>
      </c>
      <c r="K6" s="16">
        <v>80</v>
      </c>
      <c r="L6" s="15"/>
      <c r="M6" s="17"/>
      <c r="N6" s="18"/>
      <c r="O6" s="17"/>
      <c r="P6" s="18"/>
      <c r="Q6" s="17"/>
      <c r="R6" s="13"/>
      <c r="S6" s="7"/>
      <c r="T6" s="9">
        <f t="shared" si="0"/>
        <v>80</v>
      </c>
      <c r="U6" s="10">
        <f t="shared" si="1"/>
        <v>4</v>
      </c>
      <c r="V6" s="19">
        <v>1</v>
      </c>
    </row>
    <row r="7" spans="1:22" ht="16.5">
      <c r="A7" s="24" t="s">
        <v>327</v>
      </c>
      <c r="B7" s="24" t="s">
        <v>328</v>
      </c>
      <c r="C7" s="110" t="s">
        <v>12</v>
      </c>
      <c r="D7" s="20"/>
      <c r="E7" s="7"/>
      <c r="F7" s="13"/>
      <c r="G7" s="7"/>
      <c r="H7" s="15">
        <v>2</v>
      </c>
      <c r="I7" s="16">
        <v>0</v>
      </c>
      <c r="J7" s="13"/>
      <c r="K7" s="16"/>
      <c r="L7" s="15"/>
      <c r="M7" s="17"/>
      <c r="N7" s="18"/>
      <c r="O7" s="17"/>
      <c r="P7" s="18"/>
      <c r="Q7" s="17"/>
      <c r="R7" s="13"/>
      <c r="S7" s="14"/>
      <c r="T7" s="9">
        <f t="shared" si="0"/>
        <v>0</v>
      </c>
      <c r="U7" s="10">
        <f t="shared" si="1"/>
        <v>5</v>
      </c>
      <c r="V7" s="19">
        <v>2</v>
      </c>
    </row>
    <row r="8" spans="1:22" ht="16.5">
      <c r="A8" s="23" t="s">
        <v>329</v>
      </c>
      <c r="B8" s="23" t="s">
        <v>330</v>
      </c>
      <c r="C8" s="110" t="s">
        <v>12</v>
      </c>
      <c r="D8" s="12"/>
      <c r="E8" s="7"/>
      <c r="F8" s="13"/>
      <c r="G8" s="7"/>
      <c r="H8" s="15">
        <v>4</v>
      </c>
      <c r="I8" s="16">
        <v>0</v>
      </c>
      <c r="J8" s="13"/>
      <c r="K8" s="16"/>
      <c r="L8" s="15"/>
      <c r="M8" s="16"/>
      <c r="N8" s="21"/>
      <c r="O8" s="16"/>
      <c r="P8" s="21"/>
      <c r="Q8" s="16"/>
      <c r="R8" s="13"/>
      <c r="S8" s="7"/>
      <c r="T8" s="9">
        <f t="shared" si="0"/>
        <v>0</v>
      </c>
      <c r="U8" s="10">
        <f t="shared" si="1"/>
        <v>6</v>
      </c>
      <c r="V8" s="19">
        <v>1</v>
      </c>
    </row>
    <row r="9" spans="1:22" ht="16.5">
      <c r="A9" s="22" t="s">
        <v>16</v>
      </c>
      <c r="B9" s="22" t="s">
        <v>17</v>
      </c>
      <c r="C9" s="22" t="s">
        <v>12</v>
      </c>
      <c r="D9" s="12"/>
      <c r="E9" s="7"/>
      <c r="F9" s="13">
        <v>1</v>
      </c>
      <c r="G9" s="7">
        <v>0</v>
      </c>
      <c r="H9" s="15"/>
      <c r="I9" s="17"/>
      <c r="J9" s="13"/>
      <c r="K9" s="16"/>
      <c r="L9" s="15"/>
      <c r="M9" s="16"/>
      <c r="N9" s="21"/>
      <c r="O9" s="16"/>
      <c r="P9" s="21"/>
      <c r="Q9" s="16"/>
      <c r="R9" s="13"/>
      <c r="S9" s="7"/>
      <c r="T9" s="9">
        <f t="shared" si="0"/>
        <v>0</v>
      </c>
      <c r="U9" s="10">
        <f t="shared" si="1"/>
        <v>7</v>
      </c>
      <c r="V9" s="19">
        <v>1</v>
      </c>
    </row>
    <row r="10" spans="1:22" ht="16.5">
      <c r="A10" s="22" t="s">
        <v>18</v>
      </c>
      <c r="B10" s="22" t="s">
        <v>19</v>
      </c>
      <c r="C10" s="22" t="s">
        <v>12</v>
      </c>
      <c r="D10" s="20"/>
      <c r="E10" s="7"/>
      <c r="F10" s="13">
        <v>2</v>
      </c>
      <c r="G10" s="7">
        <v>0</v>
      </c>
      <c r="H10" s="15"/>
      <c r="I10" s="16"/>
      <c r="J10" s="13"/>
      <c r="K10" s="16"/>
      <c r="L10" s="15"/>
      <c r="M10" s="16"/>
      <c r="N10" s="21"/>
      <c r="O10" s="16"/>
      <c r="P10" s="21"/>
      <c r="Q10" s="16"/>
      <c r="R10" s="13"/>
      <c r="S10" s="14"/>
      <c r="T10" s="9">
        <f t="shared" si="0"/>
        <v>0</v>
      </c>
      <c r="U10" s="10">
        <f t="shared" si="1"/>
        <v>8</v>
      </c>
      <c r="V10" s="19">
        <v>1</v>
      </c>
    </row>
    <row r="11" spans="1:22" ht="16.5">
      <c r="A11" s="110" t="s">
        <v>399</v>
      </c>
      <c r="B11" s="110" t="s">
        <v>400</v>
      </c>
      <c r="C11" s="25" t="s">
        <v>401</v>
      </c>
      <c r="D11" s="20"/>
      <c r="E11" s="7"/>
      <c r="F11" s="13"/>
      <c r="G11" s="7"/>
      <c r="H11" s="15"/>
      <c r="I11" s="16"/>
      <c r="J11" s="13">
        <v>1</v>
      </c>
      <c r="K11" s="16">
        <v>0</v>
      </c>
      <c r="L11" s="15"/>
      <c r="M11" s="16"/>
      <c r="N11" s="21"/>
      <c r="O11" s="16"/>
      <c r="P11" s="21"/>
      <c r="Q11" s="16"/>
      <c r="R11" s="13"/>
      <c r="S11" s="7"/>
      <c r="T11" s="9">
        <f t="shared" si="0"/>
        <v>0</v>
      </c>
      <c r="U11" s="10">
        <f t="shared" si="1"/>
        <v>9</v>
      </c>
      <c r="V11" s="19">
        <v>1</v>
      </c>
    </row>
    <row r="12" spans="1:22" ht="16.5">
      <c r="A12" s="110" t="s">
        <v>399</v>
      </c>
      <c r="B12" s="110" t="s">
        <v>48</v>
      </c>
      <c r="C12" s="25" t="s">
        <v>401</v>
      </c>
      <c r="D12" s="12"/>
      <c r="E12" s="7"/>
      <c r="F12" s="13"/>
      <c r="G12" s="7"/>
      <c r="H12" s="15"/>
      <c r="I12" s="16"/>
      <c r="J12" s="13">
        <v>1</v>
      </c>
      <c r="K12" s="16">
        <v>0</v>
      </c>
      <c r="L12" s="15"/>
      <c r="M12" s="17"/>
      <c r="N12" s="18"/>
      <c r="O12" s="17"/>
      <c r="P12" s="18"/>
      <c r="Q12" s="17"/>
      <c r="R12" s="13"/>
      <c r="S12" s="7"/>
      <c r="T12" s="9">
        <f t="shared" si="0"/>
        <v>0</v>
      </c>
      <c r="U12" s="10">
        <f t="shared" si="1"/>
        <v>10</v>
      </c>
      <c r="V12" s="19">
        <v>1</v>
      </c>
    </row>
    <row r="13" spans="1:22" ht="16.5">
      <c r="A13" s="23" t="s">
        <v>465</v>
      </c>
      <c r="B13" s="23" t="s">
        <v>220</v>
      </c>
      <c r="C13" s="110" t="s">
        <v>12</v>
      </c>
      <c r="D13" s="12"/>
      <c r="E13" s="26"/>
      <c r="F13" s="13"/>
      <c r="G13" s="7"/>
      <c r="H13" s="15"/>
      <c r="I13" s="16"/>
      <c r="J13" s="13"/>
      <c r="K13" s="16"/>
      <c r="L13" s="15"/>
      <c r="M13" s="16"/>
      <c r="N13" s="21">
        <v>1</v>
      </c>
      <c r="O13" s="16">
        <v>0</v>
      </c>
      <c r="P13" s="21"/>
      <c r="Q13" s="16"/>
      <c r="R13" s="13"/>
      <c r="S13" s="7"/>
      <c r="T13" s="9">
        <f t="shared" si="0"/>
        <v>0</v>
      </c>
      <c r="U13" s="10">
        <f t="shared" si="1"/>
        <v>11</v>
      </c>
      <c r="V13" s="19">
        <v>1</v>
      </c>
    </row>
    <row r="14" spans="1:22" ht="16.5">
      <c r="A14" s="27"/>
      <c r="B14" s="27"/>
      <c r="C14" s="27"/>
      <c r="D14" s="12"/>
      <c r="E14" s="7"/>
      <c r="F14" s="13"/>
      <c r="G14" s="7"/>
      <c r="H14" s="15"/>
      <c r="I14" s="16"/>
      <c r="J14" s="13"/>
      <c r="K14" s="16"/>
      <c r="L14" s="15"/>
      <c r="M14" s="17"/>
      <c r="N14" s="18"/>
      <c r="O14" s="17"/>
      <c r="P14" s="18"/>
      <c r="Q14" s="17"/>
      <c r="R14" s="13"/>
      <c r="S14" s="7"/>
      <c r="T14" s="9">
        <f t="shared" si="0"/>
        <v>0</v>
      </c>
      <c r="U14" s="10">
        <f t="shared" si="1"/>
        <v>12</v>
      </c>
      <c r="V14" s="19"/>
    </row>
    <row r="15" spans="1:22" ht="16.5">
      <c r="A15" s="25"/>
      <c r="B15" s="25"/>
      <c r="C15" s="25"/>
      <c r="D15" s="12"/>
      <c r="E15" s="7"/>
      <c r="F15" s="13"/>
      <c r="G15" s="14"/>
      <c r="H15" s="15"/>
      <c r="I15" s="16"/>
      <c r="J15" s="13"/>
      <c r="K15" s="16"/>
      <c r="L15" s="15"/>
      <c r="M15" s="16"/>
      <c r="N15" s="21"/>
      <c r="O15" s="16"/>
      <c r="P15" s="21"/>
      <c r="Q15" s="16"/>
      <c r="R15" s="13"/>
      <c r="S15" s="7"/>
      <c r="T15" s="9">
        <f t="shared" si="0"/>
        <v>0</v>
      </c>
      <c r="U15" s="10">
        <f t="shared" si="1"/>
        <v>13</v>
      </c>
      <c r="V15" s="19"/>
    </row>
    <row r="16" spans="1:22" ht="16.5">
      <c r="A16" s="25"/>
      <c r="B16" s="25"/>
      <c r="C16" s="25"/>
      <c r="D16" s="12"/>
      <c r="E16" s="26"/>
      <c r="F16" s="13"/>
      <c r="G16" s="14"/>
      <c r="H16" s="15"/>
      <c r="I16" s="16"/>
      <c r="J16" s="13"/>
      <c r="K16" s="16"/>
      <c r="L16" s="15"/>
      <c r="M16" s="16"/>
      <c r="N16" s="21"/>
      <c r="O16" s="16"/>
      <c r="P16" s="21"/>
      <c r="Q16" s="16"/>
      <c r="R16" s="13"/>
      <c r="S16" s="7"/>
      <c r="T16" s="9">
        <f t="shared" si="0"/>
        <v>0</v>
      </c>
      <c r="U16" s="10">
        <f t="shared" si="1"/>
        <v>14</v>
      </c>
      <c r="V16" s="19"/>
    </row>
    <row r="17" spans="1:22" ht="16.5">
      <c r="A17" s="27"/>
      <c r="B17" s="27"/>
      <c r="C17" s="27"/>
      <c r="D17" s="28"/>
      <c r="E17" s="7"/>
      <c r="F17" s="13"/>
      <c r="G17" s="29"/>
      <c r="H17" s="15"/>
      <c r="I17" s="16"/>
      <c r="J17" s="13"/>
      <c r="K17" s="16"/>
      <c r="L17" s="15"/>
      <c r="M17" s="16"/>
      <c r="N17" s="21"/>
      <c r="O17" s="16"/>
      <c r="P17" s="21"/>
      <c r="Q17" s="16"/>
      <c r="R17" s="13"/>
      <c r="S17" s="7"/>
      <c r="T17" s="9">
        <f t="shared" si="0"/>
        <v>0</v>
      </c>
      <c r="U17" s="10">
        <f t="shared" si="1"/>
        <v>15</v>
      </c>
      <c r="V17" s="30"/>
    </row>
    <row r="18" spans="1:22" ht="16.5">
      <c r="A18" s="25"/>
      <c r="B18" s="25"/>
      <c r="C18" s="25"/>
      <c r="D18" s="28"/>
      <c r="E18" s="7"/>
      <c r="F18" s="13"/>
      <c r="G18" s="7"/>
      <c r="H18" s="15"/>
      <c r="I18" s="16"/>
      <c r="J18" s="13"/>
      <c r="K18" s="16"/>
      <c r="L18" s="15"/>
      <c r="M18" s="16"/>
      <c r="N18" s="21"/>
      <c r="O18" s="16"/>
      <c r="P18" s="21"/>
      <c r="Q18" s="16"/>
      <c r="R18" s="13"/>
      <c r="S18" s="7"/>
      <c r="T18" s="9">
        <f t="shared" si="0"/>
        <v>0</v>
      </c>
      <c r="U18" s="10">
        <f t="shared" si="1"/>
        <v>16</v>
      </c>
      <c r="V18" s="19"/>
    </row>
    <row r="19" spans="1:22" ht="16.5">
      <c r="A19" s="31"/>
      <c r="B19" s="31"/>
      <c r="C19" s="32"/>
      <c r="D19" s="33"/>
      <c r="E19" s="7"/>
      <c r="F19" s="13"/>
      <c r="G19" s="7"/>
      <c r="H19" s="15"/>
      <c r="I19" s="16"/>
      <c r="J19" s="13"/>
      <c r="K19" s="16"/>
      <c r="L19" s="15"/>
      <c r="M19" s="16"/>
      <c r="N19" s="21"/>
      <c r="O19" s="16"/>
      <c r="P19" s="21"/>
      <c r="Q19" s="16"/>
      <c r="R19" s="13"/>
      <c r="S19" s="7"/>
      <c r="T19" s="9">
        <f t="shared" si="0"/>
        <v>0</v>
      </c>
      <c r="U19" s="10">
        <f t="shared" si="1"/>
        <v>17</v>
      </c>
      <c r="V19" s="19"/>
    </row>
    <row r="20" spans="1:22" ht="16.5">
      <c r="A20" s="25"/>
      <c r="B20" s="25"/>
      <c r="C20" s="25"/>
      <c r="D20" s="28"/>
      <c r="E20" s="7"/>
      <c r="F20" s="13"/>
      <c r="G20" s="7"/>
      <c r="H20" s="15"/>
      <c r="I20" s="16"/>
      <c r="J20" s="13"/>
      <c r="K20" s="16"/>
      <c r="L20" s="15"/>
      <c r="M20" s="16"/>
      <c r="N20" s="21"/>
      <c r="O20" s="16"/>
      <c r="P20" s="21"/>
      <c r="Q20" s="16"/>
      <c r="R20" s="13"/>
      <c r="S20" s="7"/>
      <c r="T20" s="9">
        <f t="shared" si="0"/>
        <v>0</v>
      </c>
      <c r="U20" s="10">
        <f t="shared" si="1"/>
        <v>18</v>
      </c>
      <c r="V20" s="19"/>
    </row>
    <row r="21" spans="1:22" ht="16.5">
      <c r="A21" s="34"/>
      <c r="B21" s="34"/>
      <c r="C21" s="34"/>
      <c r="D21" s="28"/>
      <c r="E21" s="7"/>
      <c r="F21" s="13"/>
      <c r="G21" s="7"/>
      <c r="H21" s="15"/>
      <c r="I21" s="16"/>
      <c r="J21" s="13"/>
      <c r="K21" s="16"/>
      <c r="L21" s="15"/>
      <c r="M21" s="16"/>
      <c r="N21" s="21"/>
      <c r="O21" s="16"/>
      <c r="P21" s="21"/>
      <c r="Q21" s="16"/>
      <c r="R21" s="13"/>
      <c r="S21" s="7"/>
      <c r="T21" s="9">
        <f t="shared" si="0"/>
        <v>0</v>
      </c>
      <c r="U21" s="10">
        <f t="shared" si="1"/>
        <v>19</v>
      </c>
      <c r="V21" s="30"/>
    </row>
    <row r="22" spans="1:22" ht="16.5">
      <c r="A22" s="27"/>
      <c r="B22" s="27"/>
      <c r="C22" s="27"/>
      <c r="D22" s="28"/>
      <c r="E22" s="7"/>
      <c r="F22" s="13"/>
      <c r="G22" s="34"/>
      <c r="H22" s="15"/>
      <c r="I22" s="16"/>
      <c r="J22" s="13"/>
      <c r="K22" s="16"/>
      <c r="L22" s="15"/>
      <c r="M22" s="16"/>
      <c r="N22" s="21"/>
      <c r="O22" s="16"/>
      <c r="P22" s="21"/>
      <c r="Q22" s="16"/>
      <c r="R22" s="13"/>
      <c r="S22" s="7"/>
      <c r="T22" s="9">
        <f t="shared" si="0"/>
        <v>0</v>
      </c>
      <c r="U22" s="10">
        <f t="shared" si="1"/>
        <v>20</v>
      </c>
      <c r="V22" s="19"/>
    </row>
    <row r="23" spans="1:22" ht="16.5">
      <c r="A23" s="27"/>
      <c r="B23" s="27"/>
      <c r="C23" s="27"/>
      <c r="D23" s="28"/>
      <c r="E23" s="7"/>
      <c r="F23" s="13"/>
      <c r="G23" s="7"/>
      <c r="H23" s="15"/>
      <c r="I23" s="16"/>
      <c r="J23" s="13"/>
      <c r="K23" s="16"/>
      <c r="L23" s="15"/>
      <c r="M23" s="16"/>
      <c r="N23" s="21"/>
      <c r="O23" s="16"/>
      <c r="P23" s="21"/>
      <c r="Q23" s="16"/>
      <c r="R23" s="13"/>
      <c r="S23" s="7"/>
      <c r="T23" s="9">
        <f t="shared" si="0"/>
        <v>0</v>
      </c>
      <c r="U23" s="10">
        <f t="shared" si="1"/>
        <v>21</v>
      </c>
      <c r="V23" s="30"/>
    </row>
    <row r="24" spans="1:22" ht="16.5">
      <c r="A24" s="34"/>
      <c r="B24" s="34"/>
      <c r="C24" s="34"/>
      <c r="D24" s="28"/>
      <c r="E24" s="7"/>
      <c r="F24" s="13"/>
      <c r="G24" s="7"/>
      <c r="H24" s="15"/>
      <c r="I24" s="16"/>
      <c r="J24" s="13"/>
      <c r="K24" s="16"/>
      <c r="L24" s="15"/>
      <c r="M24" s="16"/>
      <c r="N24" s="21"/>
      <c r="O24" s="16"/>
      <c r="P24" s="21"/>
      <c r="Q24" s="16"/>
      <c r="R24" s="13"/>
      <c r="S24" s="7"/>
      <c r="T24" s="9">
        <f t="shared" si="0"/>
        <v>0</v>
      </c>
      <c r="U24" s="10">
        <f t="shared" si="1"/>
        <v>22</v>
      </c>
    </row>
    <row r="25" spans="1:22" ht="16.5">
      <c r="A25" s="34"/>
      <c r="B25" s="34"/>
      <c r="C25" s="34"/>
      <c r="D25" s="28"/>
      <c r="E25" s="7"/>
      <c r="F25" s="13"/>
      <c r="G25" s="7"/>
      <c r="H25" s="15"/>
      <c r="I25" s="16"/>
      <c r="J25" s="13"/>
      <c r="K25" s="16"/>
      <c r="L25" s="15"/>
      <c r="M25" s="16"/>
      <c r="N25" s="21"/>
      <c r="O25" s="16"/>
      <c r="P25" s="21"/>
      <c r="Q25" s="16"/>
      <c r="R25" s="13"/>
      <c r="S25" s="7"/>
      <c r="T25" s="9">
        <f t="shared" si="0"/>
        <v>0</v>
      </c>
      <c r="U25" s="10">
        <f t="shared" si="1"/>
        <v>23</v>
      </c>
      <c r="V25" s="30"/>
    </row>
    <row r="26" spans="1:22" ht="16.5">
      <c r="A26" s="34"/>
      <c r="B26" s="34"/>
      <c r="C26" s="34"/>
      <c r="D26" s="28"/>
      <c r="E26" s="7"/>
      <c r="F26" s="13"/>
      <c r="G26" s="7"/>
      <c r="H26" s="15"/>
      <c r="I26" s="16"/>
      <c r="J26" s="13"/>
      <c r="K26" s="16"/>
      <c r="L26" s="15"/>
      <c r="M26" s="16"/>
      <c r="N26" s="21"/>
      <c r="O26" s="16"/>
      <c r="P26" s="21"/>
      <c r="Q26" s="16"/>
      <c r="R26" s="13"/>
      <c r="S26" s="7"/>
      <c r="T26" s="9">
        <f t="shared" si="0"/>
        <v>0</v>
      </c>
      <c r="U26" s="10">
        <f t="shared" si="1"/>
        <v>24</v>
      </c>
      <c r="V26" s="30"/>
    </row>
    <row r="27" spans="1:22" ht="16.5">
      <c r="A27" s="34"/>
      <c r="B27" s="34"/>
      <c r="C27" s="34"/>
      <c r="D27" s="28"/>
      <c r="E27" s="7"/>
      <c r="F27" s="13"/>
      <c r="G27" s="7"/>
      <c r="H27" s="15"/>
      <c r="I27" s="16"/>
      <c r="J27" s="13"/>
      <c r="K27" s="16"/>
      <c r="L27" s="15"/>
      <c r="M27" s="16"/>
      <c r="N27" s="21"/>
      <c r="O27" s="16"/>
      <c r="P27" s="21"/>
      <c r="Q27" s="16"/>
      <c r="R27" s="13"/>
      <c r="S27" s="7"/>
      <c r="T27" s="9">
        <f t="shared" si="0"/>
        <v>0</v>
      </c>
      <c r="U27" s="10">
        <f t="shared" si="1"/>
        <v>25</v>
      </c>
      <c r="V27" s="19"/>
    </row>
    <row r="28" spans="1:22" ht="16.5">
      <c r="A28" s="34"/>
      <c r="B28" s="34"/>
      <c r="C28" s="34"/>
      <c r="D28" s="28"/>
      <c r="E28" s="7"/>
      <c r="F28" s="13"/>
      <c r="G28" s="7"/>
      <c r="H28" s="15"/>
      <c r="I28" s="16"/>
      <c r="J28" s="13"/>
      <c r="K28" s="16"/>
      <c r="L28" s="15"/>
      <c r="M28" s="16"/>
      <c r="N28" s="21"/>
      <c r="O28" s="16"/>
      <c r="P28" s="21"/>
      <c r="Q28" s="16"/>
      <c r="R28" s="13"/>
      <c r="S28" s="7"/>
      <c r="T28" s="9">
        <f t="shared" si="0"/>
        <v>0</v>
      </c>
      <c r="U28" s="10">
        <f t="shared" si="1"/>
        <v>26</v>
      </c>
      <c r="V28" s="19"/>
    </row>
    <row r="29" spans="1:22" ht="16.5">
      <c r="A29" s="34"/>
      <c r="B29" s="34"/>
      <c r="C29" s="34"/>
      <c r="D29" s="28"/>
      <c r="E29" s="7"/>
      <c r="F29" s="13"/>
      <c r="G29" s="7"/>
      <c r="H29" s="15"/>
      <c r="I29" s="16"/>
      <c r="J29" s="13"/>
      <c r="K29" s="16"/>
      <c r="L29" s="15"/>
      <c r="M29" s="16"/>
      <c r="N29" s="21"/>
      <c r="O29" s="16"/>
      <c r="P29" s="21"/>
      <c r="Q29" s="16"/>
      <c r="R29" s="13"/>
      <c r="S29" s="7"/>
      <c r="T29" s="9">
        <f t="shared" si="0"/>
        <v>0</v>
      </c>
      <c r="U29" s="10">
        <f t="shared" si="1"/>
        <v>27</v>
      </c>
      <c r="V29" s="30"/>
    </row>
    <row r="30" spans="1:22" ht="16.5">
      <c r="A30" s="27"/>
      <c r="B30" s="27"/>
      <c r="C30" s="27"/>
      <c r="D30" s="28"/>
      <c r="E30" s="7"/>
      <c r="F30" s="13"/>
      <c r="G30" s="7"/>
      <c r="H30" s="15"/>
      <c r="I30" s="16"/>
      <c r="J30" s="13"/>
      <c r="K30" s="16"/>
      <c r="L30" s="15"/>
      <c r="M30" s="16"/>
      <c r="N30" s="21"/>
      <c r="O30" s="16"/>
      <c r="P30" s="21"/>
      <c r="Q30" s="16"/>
      <c r="R30" s="13"/>
      <c r="S30" s="7"/>
      <c r="T30" s="9">
        <f t="shared" si="0"/>
        <v>0</v>
      </c>
      <c r="U30" s="10">
        <f t="shared" si="1"/>
        <v>28</v>
      </c>
      <c r="V30" s="19"/>
    </row>
    <row r="31" spans="1:22" ht="16.5">
      <c r="A31" s="27"/>
      <c r="B31" s="27"/>
      <c r="C31" s="27"/>
      <c r="D31" s="28"/>
      <c r="E31" s="7"/>
      <c r="F31" s="13"/>
      <c r="G31" s="7"/>
      <c r="H31" s="15"/>
      <c r="I31" s="16"/>
      <c r="J31" s="13"/>
      <c r="K31" s="16"/>
      <c r="L31" s="15"/>
      <c r="M31" s="16"/>
      <c r="N31" s="21"/>
      <c r="O31" s="16"/>
      <c r="P31" s="21"/>
      <c r="Q31" s="16"/>
      <c r="R31" s="13"/>
      <c r="S31" s="7"/>
      <c r="T31" s="9">
        <f t="shared" si="0"/>
        <v>0</v>
      </c>
      <c r="U31" s="10">
        <f t="shared" si="1"/>
        <v>29</v>
      </c>
      <c r="V31" s="30"/>
    </row>
    <row r="32" spans="1:22" ht="16.5">
      <c r="A32" s="27"/>
      <c r="B32" s="35"/>
      <c r="C32" s="27"/>
      <c r="D32" s="28"/>
      <c r="E32" s="7"/>
      <c r="F32" s="13"/>
      <c r="G32" s="7"/>
      <c r="H32" s="15"/>
      <c r="I32" s="16"/>
      <c r="J32" s="13"/>
      <c r="K32" s="16"/>
      <c r="L32" s="15"/>
      <c r="M32" s="16"/>
      <c r="N32" s="21"/>
      <c r="O32" s="16"/>
      <c r="P32" s="21"/>
      <c r="Q32" s="16"/>
      <c r="R32" s="13"/>
      <c r="S32" s="7"/>
      <c r="T32" s="9">
        <f t="shared" si="0"/>
        <v>0</v>
      </c>
      <c r="U32" s="10">
        <f t="shared" si="1"/>
        <v>30</v>
      </c>
    </row>
    <row r="33" spans="1:22" ht="16.5">
      <c r="A33" s="27"/>
      <c r="B33" s="27"/>
      <c r="C33" s="27"/>
      <c r="D33" s="28"/>
      <c r="E33" s="7"/>
      <c r="F33" s="13"/>
      <c r="G33" s="7"/>
      <c r="H33" s="15"/>
      <c r="I33" s="16"/>
      <c r="J33" s="13"/>
      <c r="K33" s="16"/>
      <c r="L33" s="15"/>
      <c r="M33" s="16"/>
      <c r="N33" s="21"/>
      <c r="O33" s="16"/>
      <c r="P33" s="21"/>
      <c r="Q33" s="16"/>
      <c r="R33" s="13"/>
      <c r="S33" s="7"/>
      <c r="T33" s="9">
        <f t="shared" si="0"/>
        <v>0</v>
      </c>
      <c r="U33" s="10">
        <f t="shared" si="1"/>
        <v>31</v>
      </c>
      <c r="V33" s="19"/>
    </row>
    <row r="34" spans="1:22" ht="16.5">
      <c r="A34" s="25"/>
      <c r="B34" s="25"/>
      <c r="C34" s="27"/>
      <c r="D34" s="28"/>
      <c r="E34" s="7"/>
      <c r="F34" s="13"/>
      <c r="G34" s="7"/>
      <c r="H34" s="15"/>
      <c r="I34" s="16"/>
      <c r="J34" s="13"/>
      <c r="K34" s="16"/>
      <c r="L34" s="15"/>
      <c r="M34" s="16"/>
      <c r="N34" s="21"/>
      <c r="O34" s="16"/>
      <c r="P34" s="21"/>
      <c r="Q34" s="16"/>
      <c r="R34" s="13"/>
      <c r="S34" s="7"/>
      <c r="T34" s="9">
        <f t="shared" si="0"/>
        <v>0</v>
      </c>
      <c r="U34" s="10">
        <f t="shared" si="1"/>
        <v>32</v>
      </c>
      <c r="V34" s="30"/>
    </row>
    <row r="35" spans="1:22" ht="16.5">
      <c r="A35" s="27"/>
      <c r="B35" s="27"/>
      <c r="C35" s="27"/>
      <c r="D35" s="28"/>
      <c r="E35" s="7"/>
      <c r="F35" s="13"/>
      <c r="G35" s="7"/>
      <c r="H35" s="15"/>
      <c r="I35" s="16"/>
      <c r="J35" s="13"/>
      <c r="K35" s="16"/>
      <c r="L35" s="15"/>
      <c r="M35" s="16"/>
      <c r="N35" s="21"/>
      <c r="O35" s="16"/>
      <c r="P35" s="21"/>
      <c r="Q35" s="16"/>
      <c r="R35" s="13"/>
      <c r="S35" s="7"/>
      <c r="T35" s="9">
        <f t="shared" ref="T35:T52" si="2">E35+G35+I35+K35+M35+S35+O35+Q35</f>
        <v>0</v>
      </c>
      <c r="U35" s="10">
        <f t="shared" si="1"/>
        <v>33</v>
      </c>
    </row>
    <row r="36" spans="1:22" ht="16.5">
      <c r="A36" s="34"/>
      <c r="B36" s="34"/>
      <c r="C36" s="27"/>
      <c r="D36" s="28"/>
      <c r="E36" s="7"/>
      <c r="F36" s="13"/>
      <c r="G36" s="7"/>
      <c r="H36" s="15"/>
      <c r="I36" s="16"/>
      <c r="J36" s="13"/>
      <c r="K36" s="16"/>
      <c r="L36" s="15"/>
      <c r="M36" s="16"/>
      <c r="N36" s="21"/>
      <c r="O36" s="16"/>
      <c r="P36" s="21"/>
      <c r="Q36" s="16"/>
      <c r="R36" s="13"/>
      <c r="S36" s="7"/>
      <c r="T36" s="9">
        <f t="shared" si="2"/>
        <v>0</v>
      </c>
      <c r="U36" s="10">
        <f t="shared" ref="U36:U52" si="3">U35+1</f>
        <v>34</v>
      </c>
    </row>
    <row r="37" spans="1:22" ht="16.5">
      <c r="A37" s="34"/>
      <c r="B37" s="34"/>
      <c r="C37" s="34"/>
      <c r="D37" s="28"/>
      <c r="E37" s="7"/>
      <c r="F37" s="13"/>
      <c r="G37" s="7"/>
      <c r="H37" s="15"/>
      <c r="I37" s="16"/>
      <c r="J37" s="13"/>
      <c r="K37" s="16"/>
      <c r="L37" s="15"/>
      <c r="M37" s="16"/>
      <c r="N37" s="21"/>
      <c r="O37" s="16"/>
      <c r="P37" s="21"/>
      <c r="Q37" s="16"/>
      <c r="R37" s="13"/>
      <c r="S37" s="7"/>
      <c r="T37" s="9">
        <f t="shared" si="2"/>
        <v>0</v>
      </c>
      <c r="U37" s="10">
        <f t="shared" si="3"/>
        <v>35</v>
      </c>
      <c r="V37" s="30"/>
    </row>
    <row r="38" spans="1:22" ht="16.5">
      <c r="A38" s="34"/>
      <c r="B38" s="34"/>
      <c r="C38" s="34"/>
      <c r="D38" s="28"/>
      <c r="E38" s="7"/>
      <c r="F38" s="13"/>
      <c r="G38" s="7"/>
      <c r="H38" s="15"/>
      <c r="I38" s="16"/>
      <c r="J38" s="13"/>
      <c r="K38" s="16"/>
      <c r="L38" s="15"/>
      <c r="M38" s="16"/>
      <c r="N38" s="21"/>
      <c r="O38" s="16"/>
      <c r="P38" s="21"/>
      <c r="Q38" s="16"/>
      <c r="R38" s="13"/>
      <c r="S38" s="7"/>
      <c r="T38" s="9">
        <f t="shared" si="2"/>
        <v>0</v>
      </c>
      <c r="U38" s="10">
        <f t="shared" si="3"/>
        <v>36</v>
      </c>
      <c r="V38" s="30"/>
    </row>
    <row r="39" spans="1:22" ht="16.5">
      <c r="A39" s="25"/>
      <c r="B39" s="25"/>
      <c r="C39" s="34"/>
      <c r="D39" s="28"/>
      <c r="E39" s="7"/>
      <c r="F39" s="13"/>
      <c r="G39" s="7"/>
      <c r="H39" s="15"/>
      <c r="I39" s="16"/>
      <c r="J39" s="13"/>
      <c r="K39" s="16"/>
      <c r="L39" s="15"/>
      <c r="M39" s="16"/>
      <c r="N39" s="21"/>
      <c r="O39" s="16"/>
      <c r="P39" s="21"/>
      <c r="Q39" s="16"/>
      <c r="R39" s="13"/>
      <c r="S39" s="7"/>
      <c r="T39" s="9">
        <f t="shared" si="2"/>
        <v>0</v>
      </c>
      <c r="U39" s="10">
        <f t="shared" si="3"/>
        <v>37</v>
      </c>
    </row>
    <row r="40" spans="1:22" ht="16.5">
      <c r="A40" s="34"/>
      <c r="B40" s="34"/>
      <c r="C40" s="34"/>
      <c r="D40" s="28"/>
      <c r="E40" s="7"/>
      <c r="F40" s="13"/>
      <c r="G40" s="7"/>
      <c r="H40" s="15"/>
      <c r="I40" s="16"/>
      <c r="J40" s="13"/>
      <c r="K40" s="16"/>
      <c r="L40" s="15"/>
      <c r="M40" s="16"/>
      <c r="N40" s="21"/>
      <c r="O40" s="16"/>
      <c r="P40" s="21"/>
      <c r="Q40" s="16"/>
      <c r="R40" s="13"/>
      <c r="S40" s="7"/>
      <c r="T40" s="9">
        <f t="shared" si="2"/>
        <v>0</v>
      </c>
      <c r="U40" s="10">
        <f t="shared" si="3"/>
        <v>38</v>
      </c>
    </row>
    <row r="41" spans="1:22" ht="16.5">
      <c r="A41" s="34"/>
      <c r="B41" s="34"/>
      <c r="C41" s="34"/>
      <c r="D41" s="28"/>
      <c r="E41" s="7"/>
      <c r="F41" s="13"/>
      <c r="G41" s="7"/>
      <c r="H41" s="15"/>
      <c r="I41" s="16"/>
      <c r="J41" s="13"/>
      <c r="K41" s="16"/>
      <c r="L41" s="15"/>
      <c r="M41" s="16"/>
      <c r="N41" s="21"/>
      <c r="O41" s="16"/>
      <c r="P41" s="21"/>
      <c r="Q41" s="16"/>
      <c r="R41" s="13"/>
      <c r="S41" s="7"/>
      <c r="T41" s="9">
        <f t="shared" si="2"/>
        <v>0</v>
      </c>
      <c r="U41" s="10">
        <f t="shared" si="3"/>
        <v>39</v>
      </c>
    </row>
    <row r="42" spans="1:22" ht="16.5">
      <c r="A42" s="34"/>
      <c r="B42" s="34"/>
      <c r="C42" s="34"/>
      <c r="D42" s="28"/>
      <c r="E42" s="7"/>
      <c r="F42" s="13"/>
      <c r="G42" s="7"/>
      <c r="H42" s="15"/>
      <c r="I42" s="16"/>
      <c r="J42" s="13"/>
      <c r="K42" s="16"/>
      <c r="L42" s="15"/>
      <c r="M42" s="16"/>
      <c r="N42" s="21"/>
      <c r="O42" s="16"/>
      <c r="P42" s="21"/>
      <c r="Q42" s="16"/>
      <c r="R42" s="13"/>
      <c r="S42" s="7"/>
      <c r="T42" s="9">
        <f t="shared" si="2"/>
        <v>0</v>
      </c>
      <c r="U42" s="10">
        <f t="shared" si="3"/>
        <v>40</v>
      </c>
    </row>
    <row r="43" spans="1:22" ht="16.5">
      <c r="A43" s="34"/>
      <c r="B43" s="34"/>
      <c r="C43" s="34"/>
      <c r="D43" s="28"/>
      <c r="E43" s="7"/>
      <c r="F43" s="13"/>
      <c r="G43" s="7"/>
      <c r="H43" s="15"/>
      <c r="I43" s="16"/>
      <c r="J43" s="13"/>
      <c r="K43" s="16"/>
      <c r="L43" s="15"/>
      <c r="M43" s="16"/>
      <c r="N43" s="21"/>
      <c r="O43" s="16"/>
      <c r="P43" s="21"/>
      <c r="Q43" s="16"/>
      <c r="R43" s="13"/>
      <c r="S43" s="7"/>
      <c r="T43" s="9">
        <f t="shared" si="2"/>
        <v>0</v>
      </c>
      <c r="U43" s="10">
        <f t="shared" si="3"/>
        <v>41</v>
      </c>
    </row>
    <row r="44" spans="1:22" ht="16.5">
      <c r="A44" s="34"/>
      <c r="B44" s="34"/>
      <c r="C44" s="34"/>
      <c r="D44" s="28"/>
      <c r="E44" s="7"/>
      <c r="F44" s="13"/>
      <c r="G44" s="7"/>
      <c r="H44" s="15"/>
      <c r="I44" s="16"/>
      <c r="J44" s="13"/>
      <c r="K44" s="16"/>
      <c r="L44" s="15"/>
      <c r="M44" s="16"/>
      <c r="N44" s="21"/>
      <c r="O44" s="16"/>
      <c r="P44" s="21"/>
      <c r="Q44" s="16"/>
      <c r="R44" s="13"/>
      <c r="S44" s="7"/>
      <c r="T44" s="9">
        <f t="shared" si="2"/>
        <v>0</v>
      </c>
      <c r="U44" s="10">
        <f t="shared" si="3"/>
        <v>42</v>
      </c>
    </row>
    <row r="45" spans="1:22" ht="16.5">
      <c r="A45" s="34"/>
      <c r="B45" s="34"/>
      <c r="C45" s="34"/>
      <c r="D45" s="28"/>
      <c r="E45" s="7"/>
      <c r="F45" s="13"/>
      <c r="G45" s="7"/>
      <c r="H45" s="15"/>
      <c r="I45" s="16"/>
      <c r="J45" s="13"/>
      <c r="K45" s="16"/>
      <c r="L45" s="15"/>
      <c r="M45" s="16"/>
      <c r="N45" s="21"/>
      <c r="O45" s="16"/>
      <c r="P45" s="21"/>
      <c r="Q45" s="16"/>
      <c r="R45" s="13"/>
      <c r="S45" s="7"/>
      <c r="T45" s="9">
        <f t="shared" si="2"/>
        <v>0</v>
      </c>
      <c r="U45" s="10">
        <f t="shared" si="3"/>
        <v>43</v>
      </c>
    </row>
    <row r="46" spans="1:22" ht="16.5">
      <c r="A46" s="34"/>
      <c r="B46" s="34"/>
      <c r="C46" s="34"/>
      <c r="D46" s="28"/>
      <c r="E46" s="7"/>
      <c r="F46" s="13"/>
      <c r="G46" s="7"/>
      <c r="H46" s="15"/>
      <c r="I46" s="16"/>
      <c r="J46" s="13"/>
      <c r="K46" s="16"/>
      <c r="L46" s="15"/>
      <c r="M46" s="16"/>
      <c r="N46" s="21"/>
      <c r="O46" s="16"/>
      <c r="P46" s="21"/>
      <c r="Q46" s="16"/>
      <c r="R46" s="13"/>
      <c r="S46" s="7"/>
      <c r="T46" s="9">
        <f t="shared" si="2"/>
        <v>0</v>
      </c>
      <c r="U46" s="10">
        <f t="shared" si="3"/>
        <v>44</v>
      </c>
    </row>
    <row r="47" spans="1:22" ht="16.5">
      <c r="A47" s="34"/>
      <c r="B47" s="34"/>
      <c r="C47" s="34"/>
      <c r="D47" s="28"/>
      <c r="E47" s="7"/>
      <c r="F47" s="13"/>
      <c r="G47" s="7"/>
      <c r="H47" s="15"/>
      <c r="I47" s="16"/>
      <c r="J47" s="13"/>
      <c r="K47" s="16"/>
      <c r="L47" s="15"/>
      <c r="M47" s="16"/>
      <c r="N47" s="21"/>
      <c r="O47" s="16"/>
      <c r="P47" s="21"/>
      <c r="Q47" s="16"/>
      <c r="R47" s="13"/>
      <c r="S47" s="7"/>
      <c r="T47" s="9">
        <f t="shared" si="2"/>
        <v>0</v>
      </c>
      <c r="U47" s="10">
        <f t="shared" si="3"/>
        <v>45</v>
      </c>
    </row>
    <row r="48" spans="1:22" ht="16.5">
      <c r="A48" s="34"/>
      <c r="B48" s="34"/>
      <c r="C48" s="34"/>
      <c r="D48" s="28"/>
      <c r="E48" s="7"/>
      <c r="F48" s="13"/>
      <c r="G48" s="7"/>
      <c r="H48" s="15"/>
      <c r="I48" s="16"/>
      <c r="J48" s="13"/>
      <c r="K48" s="16"/>
      <c r="L48" s="15"/>
      <c r="M48" s="16"/>
      <c r="N48" s="21"/>
      <c r="O48" s="16"/>
      <c r="P48" s="21"/>
      <c r="Q48" s="16"/>
      <c r="R48" s="13"/>
      <c r="S48" s="7"/>
      <c r="T48" s="9">
        <f t="shared" si="2"/>
        <v>0</v>
      </c>
      <c r="U48" s="10">
        <f t="shared" si="3"/>
        <v>46</v>
      </c>
    </row>
    <row r="49" spans="1:21" ht="16.5">
      <c r="A49" s="34"/>
      <c r="B49" s="34"/>
      <c r="C49" s="34"/>
      <c r="D49" s="28"/>
      <c r="E49" s="7"/>
      <c r="F49" s="13"/>
      <c r="G49" s="7"/>
      <c r="H49" s="15"/>
      <c r="I49" s="16"/>
      <c r="J49" s="13"/>
      <c r="K49" s="16"/>
      <c r="L49" s="15"/>
      <c r="M49" s="16"/>
      <c r="N49" s="21"/>
      <c r="O49" s="16"/>
      <c r="P49" s="21"/>
      <c r="Q49" s="16"/>
      <c r="R49" s="13"/>
      <c r="S49" s="7"/>
      <c r="T49" s="9">
        <f t="shared" si="2"/>
        <v>0</v>
      </c>
      <c r="U49" s="10">
        <f t="shared" si="3"/>
        <v>47</v>
      </c>
    </row>
    <row r="50" spans="1:21" ht="16.5">
      <c r="A50" s="34"/>
      <c r="B50" s="34"/>
      <c r="C50" s="34"/>
      <c r="D50" s="28"/>
      <c r="E50" s="7"/>
      <c r="F50" s="13"/>
      <c r="G50" s="7"/>
      <c r="H50" s="15"/>
      <c r="I50" s="16"/>
      <c r="J50" s="13"/>
      <c r="K50" s="16"/>
      <c r="L50" s="15"/>
      <c r="M50" s="16"/>
      <c r="N50" s="21"/>
      <c r="O50" s="16"/>
      <c r="P50" s="21"/>
      <c r="Q50" s="16"/>
      <c r="R50" s="13"/>
      <c r="S50" s="7"/>
      <c r="T50" s="9">
        <f t="shared" si="2"/>
        <v>0</v>
      </c>
      <c r="U50" s="10">
        <f t="shared" si="3"/>
        <v>48</v>
      </c>
    </row>
    <row r="51" spans="1:21" ht="16.5">
      <c r="A51" s="34"/>
      <c r="B51" s="34"/>
      <c r="C51" s="34"/>
      <c r="D51" s="28"/>
      <c r="E51" s="7"/>
      <c r="F51" s="13"/>
      <c r="G51" s="7"/>
      <c r="H51" s="15"/>
      <c r="I51" s="16"/>
      <c r="J51" s="13"/>
      <c r="K51" s="16"/>
      <c r="L51" s="15"/>
      <c r="M51" s="16"/>
      <c r="N51" s="21"/>
      <c r="O51" s="16"/>
      <c r="P51" s="21"/>
      <c r="Q51" s="16"/>
      <c r="R51" s="13"/>
      <c r="S51" s="7"/>
      <c r="T51" s="9">
        <f t="shared" si="2"/>
        <v>0</v>
      </c>
      <c r="U51" s="10">
        <f t="shared" si="3"/>
        <v>49</v>
      </c>
    </row>
    <row r="52" spans="1:21" ht="16.5">
      <c r="A52" s="34"/>
      <c r="B52" s="34"/>
      <c r="C52" s="34"/>
      <c r="D52" s="28"/>
      <c r="E52" s="7"/>
      <c r="F52" s="13"/>
      <c r="G52" s="7"/>
      <c r="H52" s="15"/>
      <c r="I52" s="16"/>
      <c r="J52" s="13"/>
      <c r="K52" s="16"/>
      <c r="L52" s="15"/>
      <c r="M52" s="16"/>
      <c r="N52" s="21"/>
      <c r="O52" s="16"/>
      <c r="P52" s="21"/>
      <c r="Q52" s="16"/>
      <c r="R52" s="13"/>
      <c r="S52" s="7"/>
      <c r="T52" s="9">
        <f t="shared" si="2"/>
        <v>0</v>
      </c>
      <c r="U52" s="10">
        <f t="shared" si="3"/>
        <v>50</v>
      </c>
    </row>
  </sheetData>
  <sheetProtection selectLockedCells="1" selectUnlockedCells="1"/>
  <mergeCells count="11">
    <mergeCell ref="L1:M1"/>
    <mergeCell ref="N1:O1"/>
    <mergeCell ref="P1:Q1"/>
    <mergeCell ref="R1:S1"/>
    <mergeCell ref="T1:U1"/>
    <mergeCell ref="V1:V2"/>
    <mergeCell ref="A1:C1"/>
    <mergeCell ref="D1:E1"/>
    <mergeCell ref="F1:G1"/>
    <mergeCell ref="H1:I1"/>
    <mergeCell ref="J1:K1"/>
  </mergeCells>
  <conditionalFormatting sqref="A3:C8 B33 A18:C31 B36:B52 A32:A52 C33:C52">
    <cfRule type="expression" dxfId="505" priority="1" stopIfTrue="1">
      <formula>#REF!="F"</formula>
    </cfRule>
    <cfRule type="expression" dxfId="504" priority="2" stopIfTrue="1">
      <formula>#REF!="M"</formula>
    </cfRule>
  </conditionalFormatting>
  <conditionalFormatting sqref="A3:C8 B33 A17:C31 B36:B52 A32:A52 C33:C52">
    <cfRule type="expression" dxfId="503" priority="3" stopIfTrue="1">
      <formula>#REF!="F"</formula>
    </cfRule>
    <cfRule type="expression" dxfId="502" priority="4" stopIfTrue="1">
      <formula>#REF!="M"</formula>
    </cfRule>
  </conditionalFormatting>
  <conditionalFormatting sqref="C32">
    <cfRule type="expression" dxfId="501" priority="5" stopIfTrue="1">
      <formula>#REF!="F"</formula>
    </cfRule>
    <cfRule type="expression" dxfId="500" priority="6" stopIfTrue="1">
      <formula>#REF!="M"</formula>
    </cfRule>
  </conditionalFormatting>
  <conditionalFormatting sqref="C32">
    <cfRule type="expression" dxfId="499" priority="7" stopIfTrue="1">
      <formula>#REF!="F"</formula>
    </cfRule>
    <cfRule type="expression" dxfId="498" priority="8" stopIfTrue="1">
      <formula>#REF!="M"</formula>
    </cfRule>
  </conditionalFormatting>
  <conditionalFormatting sqref="A13:C13">
    <cfRule type="expression" dxfId="497" priority="9" stopIfTrue="1">
      <formula>#REF!="F"</formula>
    </cfRule>
    <cfRule type="expression" dxfId="496" priority="10" stopIfTrue="1">
      <formula>#REF!="M"</formula>
    </cfRule>
  </conditionalFormatting>
  <conditionalFormatting sqref="A14">
    <cfRule type="expression" dxfId="495" priority="11" stopIfTrue="1">
      <formula>#REF!="F"</formula>
    </cfRule>
    <cfRule type="expression" dxfId="494" priority="12" stopIfTrue="1">
      <formula>#REF!="M"</formula>
    </cfRule>
  </conditionalFormatting>
  <conditionalFormatting sqref="A14:B14">
    <cfRule type="expression" dxfId="493" priority="13" stopIfTrue="1">
      <formula>#REF!="F"</formula>
    </cfRule>
    <cfRule type="expression" dxfId="492" priority="14" stopIfTrue="1">
      <formula>#REF!="M"</formula>
    </cfRule>
  </conditionalFormatting>
  <conditionalFormatting sqref="C14">
    <cfRule type="expression" dxfId="491" priority="15" stopIfTrue="1">
      <formula>#REF!="F"</formula>
    </cfRule>
    <cfRule type="expression" dxfId="490" priority="16" stopIfTrue="1">
      <formula>#REF!="M"</formula>
    </cfRule>
  </conditionalFormatting>
  <conditionalFormatting sqref="A14">
    <cfRule type="expression" dxfId="489" priority="17" stopIfTrue="1">
      <formula>#REF!="F"</formula>
    </cfRule>
    <cfRule type="expression" dxfId="488" priority="18" stopIfTrue="1">
      <formula>#REF!="M"</formula>
    </cfRule>
  </conditionalFormatting>
  <conditionalFormatting sqref="A14:C14">
    <cfRule type="expression" dxfId="487" priority="19" stopIfTrue="1">
      <formula>#REF!="F"</formula>
    </cfRule>
    <cfRule type="expression" dxfId="486" priority="20" stopIfTrue="1">
      <formula>#REF!="M"</formula>
    </cfRule>
  </conditionalFormatting>
  <conditionalFormatting sqref="A15">
    <cfRule type="expression" dxfId="485" priority="21" stopIfTrue="1">
      <formula>#REF!="F"</formula>
    </cfRule>
    <cfRule type="expression" dxfId="484" priority="22" stopIfTrue="1">
      <formula>#REF!="M"</formula>
    </cfRule>
  </conditionalFormatting>
  <conditionalFormatting sqref="A15:B15">
    <cfRule type="expression" dxfId="483" priority="23" stopIfTrue="1">
      <formula>#REF!="F"</formula>
    </cfRule>
    <cfRule type="expression" dxfId="482" priority="24" stopIfTrue="1">
      <formula>#REF!="M"</formula>
    </cfRule>
  </conditionalFormatting>
  <conditionalFormatting sqref="C15">
    <cfRule type="expression" dxfId="481" priority="25" stopIfTrue="1">
      <formula>#REF!="F"</formula>
    </cfRule>
    <cfRule type="expression" dxfId="480" priority="26" stopIfTrue="1">
      <formula>#REF!="M"</formula>
    </cfRule>
  </conditionalFormatting>
  <conditionalFormatting sqref="A16:B16">
    <cfRule type="expression" dxfId="479" priority="27" stopIfTrue="1">
      <formula>#REF!="F"</formula>
    </cfRule>
    <cfRule type="expression" dxfId="478" priority="28" stopIfTrue="1">
      <formula>#REF!="M"</formula>
    </cfRule>
  </conditionalFormatting>
  <conditionalFormatting sqref="A17:C17 A13:C14 C15 A15:B16">
    <cfRule type="expression" dxfId="477" priority="29" stopIfTrue="1">
      <formula>#REF!="F"</formula>
    </cfRule>
    <cfRule type="expression" dxfId="476" priority="30" stopIfTrue="1">
      <formula>#REF!="M"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52"/>
  <sheetViews>
    <sheetView zoomScaleNormal="100" workbookViewId="0">
      <selection activeCell="O15" sqref="O15"/>
    </sheetView>
  </sheetViews>
  <sheetFormatPr baseColWidth="10" defaultColWidth="18.28515625" defaultRowHeight="15"/>
  <cols>
    <col min="1" max="1" width="17.140625" style="36" bestFit="1" customWidth="1"/>
    <col min="2" max="2" width="15.5703125" style="36" customWidth="1"/>
    <col min="3" max="3" width="23.85546875" style="36" customWidth="1"/>
    <col min="4" max="4" width="4.140625" style="36" customWidth="1"/>
    <col min="5" max="5" width="7.28515625" style="36" customWidth="1"/>
    <col min="6" max="6" width="4.140625" style="36" customWidth="1"/>
    <col min="7" max="7" width="7.28515625" style="56" customWidth="1"/>
    <col min="8" max="8" width="4.140625" style="36" customWidth="1"/>
    <col min="9" max="9" width="7.42578125" style="56" customWidth="1"/>
    <col min="10" max="10" width="4.140625" style="37" customWidth="1"/>
    <col min="11" max="11" width="7.42578125" style="37" customWidth="1"/>
    <col min="12" max="12" width="4.140625" style="36" customWidth="1"/>
    <col min="13" max="13" width="7.7109375" style="36" customWidth="1"/>
    <col min="14" max="14" width="4.140625" style="56" customWidth="1"/>
    <col min="15" max="15" width="7.28515625" style="56" customWidth="1"/>
    <col min="16" max="16" width="4.140625" style="36" customWidth="1"/>
    <col min="17" max="17" width="7.28515625" style="36" customWidth="1"/>
    <col min="18" max="18" width="4.140625" style="35" customWidth="1"/>
    <col min="19" max="19" width="7.28515625" style="36" customWidth="1"/>
    <col min="20" max="21" width="18" style="36" customWidth="1"/>
    <col min="22" max="22" width="20.85546875" customWidth="1"/>
  </cols>
  <sheetData>
    <row r="1" spans="1:22" ht="15" customHeight="1">
      <c r="A1" s="120" t="s">
        <v>20</v>
      </c>
      <c r="B1" s="120"/>
      <c r="C1" s="120"/>
      <c r="D1" s="117">
        <v>43135</v>
      </c>
      <c r="E1" s="117"/>
      <c r="F1" s="117">
        <v>43149</v>
      </c>
      <c r="G1" s="117"/>
      <c r="H1" s="116">
        <v>43177</v>
      </c>
      <c r="I1" s="116"/>
      <c r="J1" s="116">
        <v>43212</v>
      </c>
      <c r="K1" s="116"/>
      <c r="L1" s="116">
        <v>43221</v>
      </c>
      <c r="M1" s="116"/>
      <c r="N1" s="116">
        <v>43239</v>
      </c>
      <c r="O1" s="116"/>
      <c r="P1" s="116">
        <v>43253</v>
      </c>
      <c r="Q1" s="116"/>
      <c r="R1" s="117">
        <v>43267</v>
      </c>
      <c r="S1" s="117"/>
      <c r="T1" s="118" t="s">
        <v>1</v>
      </c>
      <c r="U1" s="118"/>
      <c r="V1" s="119" t="s">
        <v>2</v>
      </c>
    </row>
    <row r="2" spans="1:22" ht="18">
      <c r="A2" s="38" t="s">
        <v>3</v>
      </c>
      <c r="B2" s="5" t="s">
        <v>4</v>
      </c>
      <c r="C2" s="5" t="s">
        <v>5</v>
      </c>
      <c r="D2" s="6" t="s">
        <v>6</v>
      </c>
      <c r="E2" s="39" t="s">
        <v>7</v>
      </c>
      <c r="F2" s="6" t="s">
        <v>6</v>
      </c>
      <c r="G2" s="39" t="s">
        <v>7</v>
      </c>
      <c r="H2" s="8" t="s">
        <v>6</v>
      </c>
      <c r="I2" s="39" t="s">
        <v>7</v>
      </c>
      <c r="J2" s="6" t="s">
        <v>6</v>
      </c>
      <c r="K2" s="39" t="s">
        <v>7</v>
      </c>
      <c r="L2" s="8" t="s">
        <v>6</v>
      </c>
      <c r="M2" s="39" t="s">
        <v>7</v>
      </c>
      <c r="N2" s="6" t="s">
        <v>6</v>
      </c>
      <c r="O2" s="39" t="s">
        <v>7</v>
      </c>
      <c r="P2" s="6" t="s">
        <v>6</v>
      </c>
      <c r="Q2" s="39" t="s">
        <v>7</v>
      </c>
      <c r="R2" s="6" t="s">
        <v>6</v>
      </c>
      <c r="S2" s="39" t="s">
        <v>7</v>
      </c>
      <c r="T2" s="40" t="s">
        <v>8</v>
      </c>
      <c r="U2" s="41" t="s">
        <v>9</v>
      </c>
      <c r="V2" s="119"/>
    </row>
    <row r="3" spans="1:22" ht="16.5">
      <c r="A3" s="42" t="s">
        <v>21</v>
      </c>
      <c r="B3" s="42" t="s">
        <v>22</v>
      </c>
      <c r="C3" s="42" t="s">
        <v>15</v>
      </c>
      <c r="D3" s="43">
        <v>1</v>
      </c>
      <c r="E3" s="39">
        <v>100</v>
      </c>
      <c r="F3" s="13">
        <v>2</v>
      </c>
      <c r="G3" s="39">
        <v>100</v>
      </c>
      <c r="H3" s="15"/>
      <c r="I3" s="44"/>
      <c r="J3" s="13"/>
      <c r="K3" s="44"/>
      <c r="L3" s="15">
        <v>1</v>
      </c>
      <c r="M3" s="44">
        <v>100</v>
      </c>
      <c r="N3" s="47">
        <v>1</v>
      </c>
      <c r="O3" s="44">
        <v>100</v>
      </c>
      <c r="P3" s="46"/>
      <c r="Q3" s="45"/>
      <c r="R3" s="13"/>
      <c r="S3" s="39"/>
      <c r="T3" s="40">
        <f t="shared" ref="T3:T34" si="0">E3+G3+I3+K3+M3+S3+O3+Q3</f>
        <v>400</v>
      </c>
      <c r="U3" s="41">
        <v>1</v>
      </c>
      <c r="V3" s="19">
        <v>4</v>
      </c>
    </row>
    <row r="4" spans="1:22" ht="16.5">
      <c r="A4" s="111" t="s">
        <v>339</v>
      </c>
      <c r="B4" s="42" t="s">
        <v>23</v>
      </c>
      <c r="C4" s="42" t="s">
        <v>24</v>
      </c>
      <c r="D4" s="43">
        <v>3</v>
      </c>
      <c r="E4" s="39">
        <v>80</v>
      </c>
      <c r="F4" s="13">
        <v>10</v>
      </c>
      <c r="G4" s="39">
        <v>44</v>
      </c>
      <c r="H4" s="15">
        <v>5</v>
      </c>
      <c r="I4" s="44">
        <v>80</v>
      </c>
      <c r="J4" s="13">
        <v>2</v>
      </c>
      <c r="K4" s="44">
        <v>80</v>
      </c>
      <c r="L4" s="15"/>
      <c r="M4" s="44"/>
      <c r="N4" s="47"/>
      <c r="O4" s="44"/>
      <c r="P4" s="47"/>
      <c r="Q4" s="44"/>
      <c r="R4" s="13"/>
      <c r="S4" s="39"/>
      <c r="T4" s="40">
        <f t="shared" si="0"/>
        <v>284</v>
      </c>
      <c r="U4" s="41">
        <f t="shared" ref="U4:U35" si="1">U3+1</f>
        <v>2</v>
      </c>
      <c r="V4" s="19">
        <v>4</v>
      </c>
    </row>
    <row r="5" spans="1:22" ht="16.5">
      <c r="A5" s="25" t="s">
        <v>333</v>
      </c>
      <c r="B5" s="25" t="s">
        <v>334</v>
      </c>
      <c r="C5" s="25" t="s">
        <v>316</v>
      </c>
      <c r="D5" s="43"/>
      <c r="E5" s="39"/>
      <c r="F5" s="13"/>
      <c r="G5" s="39"/>
      <c r="H5" s="15">
        <v>2</v>
      </c>
      <c r="I5" s="44">
        <v>100</v>
      </c>
      <c r="J5" s="13">
        <v>1</v>
      </c>
      <c r="K5" s="44">
        <v>100</v>
      </c>
      <c r="L5" s="15"/>
      <c r="M5" s="44"/>
      <c r="N5" s="47">
        <v>2</v>
      </c>
      <c r="O5" s="44">
        <v>80</v>
      </c>
      <c r="P5" s="47"/>
      <c r="Q5" s="44"/>
      <c r="R5" s="13"/>
      <c r="S5" s="39"/>
      <c r="T5" s="40">
        <f t="shared" si="0"/>
        <v>280</v>
      </c>
      <c r="U5" s="41">
        <f t="shared" si="1"/>
        <v>3</v>
      </c>
      <c r="V5" s="19">
        <v>3</v>
      </c>
    </row>
    <row r="6" spans="1:22" ht="16.5">
      <c r="A6" s="42" t="s">
        <v>28</v>
      </c>
      <c r="B6" s="42" t="s">
        <v>26</v>
      </c>
      <c r="C6" s="42" t="s">
        <v>24</v>
      </c>
      <c r="D6" s="49">
        <v>4</v>
      </c>
      <c r="E6" s="39">
        <v>65</v>
      </c>
      <c r="F6" s="13">
        <v>5</v>
      </c>
      <c r="G6" s="39">
        <v>65</v>
      </c>
      <c r="H6" s="15">
        <v>6</v>
      </c>
      <c r="I6" s="44">
        <v>65</v>
      </c>
      <c r="J6" s="13"/>
      <c r="K6" s="44"/>
      <c r="L6" s="15"/>
      <c r="M6" s="44"/>
      <c r="N6" s="47">
        <v>8</v>
      </c>
      <c r="O6" s="44">
        <v>44</v>
      </c>
      <c r="P6" s="47"/>
      <c r="Q6" s="44"/>
      <c r="R6" s="13"/>
      <c r="S6" s="50"/>
      <c r="T6" s="40">
        <f t="shared" si="0"/>
        <v>239</v>
      </c>
      <c r="U6" s="41">
        <f t="shared" si="1"/>
        <v>4</v>
      </c>
      <c r="V6" s="19">
        <v>4</v>
      </c>
    </row>
    <row r="7" spans="1:22" ht="16.5">
      <c r="A7" s="25" t="s">
        <v>38</v>
      </c>
      <c r="B7" s="25" t="s">
        <v>39</v>
      </c>
      <c r="C7" s="25" t="s">
        <v>33</v>
      </c>
      <c r="D7" s="43"/>
      <c r="E7" s="39"/>
      <c r="F7" s="13">
        <v>12</v>
      </c>
      <c r="G7" s="39">
        <v>40</v>
      </c>
      <c r="H7" s="15">
        <v>7</v>
      </c>
      <c r="I7" s="44">
        <v>55</v>
      </c>
      <c r="J7" s="13"/>
      <c r="K7" s="44"/>
      <c r="L7" s="15">
        <v>6</v>
      </c>
      <c r="M7" s="44">
        <v>50</v>
      </c>
      <c r="N7" s="47">
        <v>5</v>
      </c>
      <c r="O7" s="44">
        <v>55</v>
      </c>
      <c r="P7" s="47"/>
      <c r="Q7" s="44"/>
      <c r="R7" s="13"/>
      <c r="S7" s="39"/>
      <c r="T7" s="40">
        <f t="shared" si="0"/>
        <v>200</v>
      </c>
      <c r="U7" s="41">
        <f t="shared" si="1"/>
        <v>5</v>
      </c>
      <c r="V7" s="19">
        <v>4</v>
      </c>
    </row>
    <row r="8" spans="1:22" ht="16.5">
      <c r="A8" s="25" t="s">
        <v>36</v>
      </c>
      <c r="B8" s="25" t="s">
        <v>37</v>
      </c>
      <c r="C8" s="25" t="s">
        <v>33</v>
      </c>
      <c r="D8" s="43"/>
      <c r="E8" s="39"/>
      <c r="F8" s="13">
        <v>11</v>
      </c>
      <c r="G8" s="39">
        <v>42</v>
      </c>
      <c r="H8" s="15">
        <v>9</v>
      </c>
      <c r="I8" s="44">
        <v>46</v>
      </c>
      <c r="J8" s="13"/>
      <c r="K8" s="44"/>
      <c r="L8" s="15">
        <v>4</v>
      </c>
      <c r="M8" s="44">
        <v>65</v>
      </c>
      <c r="N8" s="47">
        <v>7</v>
      </c>
      <c r="O8" s="44">
        <v>46</v>
      </c>
      <c r="P8" s="47"/>
      <c r="Q8" s="44"/>
      <c r="R8" s="13"/>
      <c r="S8" s="39"/>
      <c r="T8" s="40">
        <f t="shared" si="0"/>
        <v>199</v>
      </c>
      <c r="U8" s="41">
        <f t="shared" si="1"/>
        <v>6</v>
      </c>
      <c r="V8" s="19">
        <v>4</v>
      </c>
    </row>
    <row r="9" spans="1:22" ht="16.5">
      <c r="A9" s="22" t="s">
        <v>32</v>
      </c>
      <c r="B9" s="22" t="s">
        <v>26</v>
      </c>
      <c r="C9" s="22" t="s">
        <v>33</v>
      </c>
      <c r="D9" s="49"/>
      <c r="E9" s="39"/>
      <c r="F9" s="13">
        <v>7</v>
      </c>
      <c r="G9" s="39">
        <v>50</v>
      </c>
      <c r="H9" s="15">
        <v>8</v>
      </c>
      <c r="I9" s="44">
        <v>50</v>
      </c>
      <c r="J9" s="13"/>
      <c r="K9" s="44"/>
      <c r="L9" s="15"/>
      <c r="M9" s="45"/>
      <c r="N9" s="47">
        <v>6</v>
      </c>
      <c r="O9" s="44">
        <v>50</v>
      </c>
      <c r="P9" s="46"/>
      <c r="Q9" s="45"/>
      <c r="R9" s="13"/>
      <c r="S9" s="39"/>
      <c r="T9" s="40">
        <f t="shared" si="0"/>
        <v>150</v>
      </c>
      <c r="U9" s="41">
        <f t="shared" si="1"/>
        <v>7</v>
      </c>
      <c r="V9" s="19">
        <v>3</v>
      </c>
    </row>
    <row r="10" spans="1:22" ht="16.5">
      <c r="A10" s="110" t="s">
        <v>248</v>
      </c>
      <c r="B10" s="110" t="s">
        <v>433</v>
      </c>
      <c r="C10" s="25" t="s">
        <v>316</v>
      </c>
      <c r="D10" s="49"/>
      <c r="E10" s="39"/>
      <c r="F10" s="13"/>
      <c r="G10" s="39"/>
      <c r="H10" s="15"/>
      <c r="I10" s="44"/>
      <c r="J10" s="13"/>
      <c r="K10" s="44"/>
      <c r="L10" s="15">
        <v>3</v>
      </c>
      <c r="M10" s="44">
        <v>80</v>
      </c>
      <c r="N10" s="47">
        <v>4</v>
      </c>
      <c r="O10" s="44">
        <v>65</v>
      </c>
      <c r="P10" s="47"/>
      <c r="Q10" s="44"/>
      <c r="R10" s="13"/>
      <c r="S10" s="39"/>
      <c r="T10" s="40">
        <f t="shared" si="0"/>
        <v>145</v>
      </c>
      <c r="U10" s="41">
        <f t="shared" si="1"/>
        <v>8</v>
      </c>
      <c r="V10" s="19">
        <v>2</v>
      </c>
    </row>
    <row r="11" spans="1:22" ht="16.5">
      <c r="A11" s="27" t="s">
        <v>34</v>
      </c>
      <c r="B11" s="27" t="s">
        <v>35</v>
      </c>
      <c r="C11" s="27" t="s">
        <v>33</v>
      </c>
      <c r="D11" s="43"/>
      <c r="E11" s="39"/>
      <c r="F11" s="13">
        <v>9</v>
      </c>
      <c r="G11" s="39">
        <v>46</v>
      </c>
      <c r="H11" s="15"/>
      <c r="I11" s="44"/>
      <c r="J11" s="13"/>
      <c r="K11" s="44"/>
      <c r="L11" s="15"/>
      <c r="M11" s="45"/>
      <c r="N11" s="47">
        <v>9</v>
      </c>
      <c r="O11" s="44">
        <v>42</v>
      </c>
      <c r="P11" s="46"/>
      <c r="Q11" s="45"/>
      <c r="R11" s="13"/>
      <c r="S11" s="39"/>
      <c r="T11" s="40">
        <f t="shared" si="0"/>
        <v>88</v>
      </c>
      <c r="U11" s="41">
        <f t="shared" si="1"/>
        <v>9</v>
      </c>
      <c r="V11" s="19">
        <v>2</v>
      </c>
    </row>
    <row r="12" spans="1:22" ht="16.5">
      <c r="A12" s="48" t="s">
        <v>25</v>
      </c>
      <c r="B12" s="48" t="s">
        <v>26</v>
      </c>
      <c r="C12" s="22" t="s">
        <v>27</v>
      </c>
      <c r="D12" s="49"/>
      <c r="E12" s="51"/>
      <c r="F12" s="13">
        <v>3</v>
      </c>
      <c r="G12" s="39">
        <v>80</v>
      </c>
      <c r="H12" s="15"/>
      <c r="I12" s="44"/>
      <c r="J12" s="13"/>
      <c r="K12" s="44"/>
      <c r="L12" s="15"/>
      <c r="M12" s="45"/>
      <c r="N12" s="47"/>
      <c r="O12" s="44"/>
      <c r="P12" s="46"/>
      <c r="Q12" s="45"/>
      <c r="R12" s="13"/>
      <c r="S12" s="50"/>
      <c r="T12" s="40">
        <f t="shared" si="0"/>
        <v>80</v>
      </c>
      <c r="U12" s="41">
        <f t="shared" si="1"/>
        <v>10</v>
      </c>
      <c r="V12" s="19">
        <v>1</v>
      </c>
    </row>
    <row r="13" spans="1:22" ht="16.5">
      <c r="A13" s="27" t="s">
        <v>434</v>
      </c>
      <c r="B13" s="27" t="s">
        <v>435</v>
      </c>
      <c r="C13" s="27" t="s">
        <v>436</v>
      </c>
      <c r="D13" s="43"/>
      <c r="E13" s="39"/>
      <c r="F13" s="13"/>
      <c r="G13" s="39"/>
      <c r="H13" s="15"/>
      <c r="I13" s="44"/>
      <c r="J13" s="13"/>
      <c r="K13" s="44"/>
      <c r="L13" s="15">
        <v>5</v>
      </c>
      <c r="M13" s="44">
        <v>55</v>
      </c>
      <c r="N13" s="47"/>
      <c r="O13" s="44"/>
      <c r="P13" s="47"/>
      <c r="Q13" s="44"/>
      <c r="R13" s="13"/>
      <c r="S13" s="39"/>
      <c r="T13" s="40">
        <f t="shared" si="0"/>
        <v>55</v>
      </c>
      <c r="U13" s="41">
        <f t="shared" si="1"/>
        <v>11</v>
      </c>
      <c r="V13" s="30">
        <v>1</v>
      </c>
    </row>
    <row r="14" spans="1:22" ht="16.5">
      <c r="A14" s="22" t="s">
        <v>29</v>
      </c>
      <c r="B14" s="22" t="s">
        <v>30</v>
      </c>
      <c r="C14" s="22" t="s">
        <v>31</v>
      </c>
      <c r="D14" s="43"/>
      <c r="E14" s="39"/>
      <c r="F14" s="102">
        <v>6</v>
      </c>
      <c r="G14" s="39">
        <v>55</v>
      </c>
      <c r="H14" s="15"/>
      <c r="I14" s="44"/>
      <c r="J14" s="13"/>
      <c r="K14" s="44"/>
      <c r="L14" s="15"/>
      <c r="M14" s="45"/>
      <c r="N14" s="47"/>
      <c r="O14" s="44"/>
      <c r="P14" s="46"/>
      <c r="Q14" s="45"/>
      <c r="R14" s="13"/>
      <c r="S14" s="39"/>
      <c r="T14" s="40">
        <f t="shared" si="0"/>
        <v>55</v>
      </c>
      <c r="U14" s="41">
        <f t="shared" si="1"/>
        <v>12</v>
      </c>
      <c r="V14" s="19">
        <v>1</v>
      </c>
    </row>
    <row r="15" spans="1:22" ht="16.5">
      <c r="A15" s="23" t="s">
        <v>45</v>
      </c>
      <c r="B15" s="23" t="s">
        <v>46</v>
      </c>
      <c r="C15" s="22" t="s">
        <v>12</v>
      </c>
      <c r="D15" s="43"/>
      <c r="E15" s="39"/>
      <c r="F15" s="13">
        <v>4</v>
      </c>
      <c r="G15" s="39">
        <v>0</v>
      </c>
      <c r="H15" s="15"/>
      <c r="I15" s="44"/>
      <c r="J15" s="13"/>
      <c r="K15" s="44"/>
      <c r="L15" s="15">
        <v>2</v>
      </c>
      <c r="M15" s="44">
        <v>0</v>
      </c>
      <c r="N15" s="47">
        <v>3</v>
      </c>
      <c r="O15" s="44">
        <v>0</v>
      </c>
      <c r="P15" s="47"/>
      <c r="Q15" s="44"/>
      <c r="R15" s="13"/>
      <c r="S15" s="39"/>
      <c r="T15" s="40">
        <f t="shared" si="0"/>
        <v>0</v>
      </c>
      <c r="U15" s="41">
        <f t="shared" si="1"/>
        <v>13</v>
      </c>
      <c r="V15" s="19">
        <v>3</v>
      </c>
    </row>
    <row r="16" spans="1:22" ht="16.5">
      <c r="A16" s="27" t="s">
        <v>331</v>
      </c>
      <c r="B16" s="27" t="s">
        <v>332</v>
      </c>
      <c r="C16" s="27" t="s">
        <v>12</v>
      </c>
      <c r="D16" s="43"/>
      <c r="E16" s="51"/>
      <c r="F16" s="13"/>
      <c r="G16" s="39"/>
      <c r="H16" s="15">
        <v>1</v>
      </c>
      <c r="I16" s="44">
        <v>0</v>
      </c>
      <c r="J16" s="13"/>
      <c r="K16" s="44"/>
      <c r="L16" s="15"/>
      <c r="M16" s="44"/>
      <c r="N16" s="47"/>
      <c r="O16" s="44"/>
      <c r="P16" s="47"/>
      <c r="Q16" s="44"/>
      <c r="R16" s="13"/>
      <c r="S16" s="39"/>
      <c r="T16" s="40">
        <f t="shared" si="0"/>
        <v>0</v>
      </c>
      <c r="U16" s="41">
        <f t="shared" si="1"/>
        <v>14</v>
      </c>
      <c r="V16" s="19">
        <v>1</v>
      </c>
    </row>
    <row r="17" spans="1:22" ht="16.5">
      <c r="A17" s="31" t="s">
        <v>335</v>
      </c>
      <c r="B17" s="31" t="s">
        <v>336</v>
      </c>
      <c r="C17" s="27" t="s">
        <v>12</v>
      </c>
      <c r="D17" s="53"/>
      <c r="E17" s="39"/>
      <c r="F17" s="13"/>
      <c r="G17" s="113"/>
      <c r="H17" s="15">
        <v>3</v>
      </c>
      <c r="I17" s="44">
        <v>0</v>
      </c>
      <c r="J17" s="13"/>
      <c r="K17" s="44"/>
      <c r="L17" s="15"/>
      <c r="M17" s="44"/>
      <c r="N17" s="47"/>
      <c r="O17" s="44"/>
      <c r="P17" s="47"/>
      <c r="Q17" s="44"/>
      <c r="R17" s="13"/>
      <c r="S17" s="39"/>
      <c r="T17" s="40">
        <f t="shared" si="0"/>
        <v>0</v>
      </c>
      <c r="U17" s="41">
        <f t="shared" si="1"/>
        <v>15</v>
      </c>
      <c r="V17" s="19">
        <v>1</v>
      </c>
    </row>
    <row r="18" spans="1:22" ht="16.5">
      <c r="A18" s="25" t="s">
        <v>337</v>
      </c>
      <c r="B18" s="25" t="s">
        <v>338</v>
      </c>
      <c r="C18" s="25" t="s">
        <v>12</v>
      </c>
      <c r="D18" s="52"/>
      <c r="E18" s="39"/>
      <c r="F18" s="13"/>
      <c r="G18" s="39"/>
      <c r="H18" s="15">
        <v>4</v>
      </c>
      <c r="I18" s="44">
        <v>0</v>
      </c>
      <c r="J18" s="13"/>
      <c r="K18" s="44"/>
      <c r="L18" s="15"/>
      <c r="M18" s="44"/>
      <c r="N18" s="47"/>
      <c r="O18" s="44"/>
      <c r="P18" s="47"/>
      <c r="Q18" s="44"/>
      <c r="R18" s="13"/>
      <c r="S18" s="39"/>
      <c r="T18" s="40">
        <f t="shared" si="0"/>
        <v>0</v>
      </c>
      <c r="U18" s="41">
        <f t="shared" si="1"/>
        <v>16</v>
      </c>
      <c r="V18" s="19">
        <v>1</v>
      </c>
    </row>
    <row r="19" spans="1:22" ht="16.5">
      <c r="A19" s="27" t="s">
        <v>340</v>
      </c>
      <c r="B19" s="27" t="s">
        <v>341</v>
      </c>
      <c r="C19" s="27" t="s">
        <v>12</v>
      </c>
      <c r="D19" s="52"/>
      <c r="E19" s="39"/>
      <c r="F19" s="13"/>
      <c r="G19" s="39"/>
      <c r="H19" s="15">
        <v>10</v>
      </c>
      <c r="I19" s="44">
        <v>0</v>
      </c>
      <c r="J19" s="13"/>
      <c r="K19" s="44"/>
      <c r="L19" s="15"/>
      <c r="M19" s="44"/>
      <c r="N19" s="47"/>
      <c r="O19" s="44"/>
      <c r="P19" s="47"/>
      <c r="Q19" s="44"/>
      <c r="R19" s="13"/>
      <c r="S19" s="39"/>
      <c r="T19" s="40">
        <f t="shared" si="0"/>
        <v>0</v>
      </c>
      <c r="U19" s="41">
        <f t="shared" si="1"/>
        <v>17</v>
      </c>
      <c r="V19" s="30">
        <v>1</v>
      </c>
    </row>
    <row r="20" spans="1:22" ht="16.5">
      <c r="A20" s="27" t="s">
        <v>340</v>
      </c>
      <c r="B20" s="27" t="s">
        <v>342</v>
      </c>
      <c r="C20" s="27" t="s">
        <v>12</v>
      </c>
      <c r="D20" s="52"/>
      <c r="E20" s="39"/>
      <c r="F20" s="13"/>
      <c r="G20" s="27"/>
      <c r="H20" s="15">
        <v>11</v>
      </c>
      <c r="I20" s="44">
        <v>0</v>
      </c>
      <c r="J20" s="13"/>
      <c r="K20" s="44"/>
      <c r="L20" s="15"/>
      <c r="M20" s="44"/>
      <c r="N20" s="47"/>
      <c r="O20" s="44"/>
      <c r="P20" s="47"/>
      <c r="Q20" s="44"/>
      <c r="R20" s="13"/>
      <c r="S20" s="39"/>
      <c r="T20" s="40">
        <f t="shared" si="0"/>
        <v>0</v>
      </c>
      <c r="U20" s="41">
        <f t="shared" si="1"/>
        <v>18</v>
      </c>
      <c r="V20" s="19">
        <v>1</v>
      </c>
    </row>
    <row r="21" spans="1:22" ht="16.5">
      <c r="A21" s="42" t="s">
        <v>40</v>
      </c>
      <c r="B21" s="42" t="s">
        <v>41</v>
      </c>
      <c r="C21" s="42" t="s">
        <v>12</v>
      </c>
      <c r="D21" s="53">
        <v>2</v>
      </c>
      <c r="E21" s="39">
        <v>0</v>
      </c>
      <c r="F21" s="13"/>
      <c r="G21" s="39"/>
      <c r="H21" s="15"/>
      <c r="I21" s="44"/>
      <c r="J21" s="13"/>
      <c r="K21" s="44"/>
      <c r="L21" s="15"/>
      <c r="M21" s="44"/>
      <c r="N21" s="47"/>
      <c r="O21" s="44"/>
      <c r="P21" s="47"/>
      <c r="Q21" s="44"/>
      <c r="R21" s="13"/>
      <c r="S21" s="39"/>
      <c r="T21" s="40">
        <f t="shared" si="0"/>
        <v>0</v>
      </c>
      <c r="U21" s="41">
        <f t="shared" si="1"/>
        <v>19</v>
      </c>
      <c r="V21" s="19">
        <v>1</v>
      </c>
    </row>
    <row r="22" spans="1:22" ht="16.5">
      <c r="A22" s="23" t="s">
        <v>42</v>
      </c>
      <c r="B22" s="23" t="s">
        <v>43</v>
      </c>
      <c r="C22" s="22" t="s">
        <v>44</v>
      </c>
      <c r="D22" s="52"/>
      <c r="E22" s="39"/>
      <c r="F22" s="52">
        <v>1</v>
      </c>
      <c r="G22" s="39">
        <v>0</v>
      </c>
      <c r="H22" s="15"/>
      <c r="I22" s="44"/>
      <c r="J22" s="13"/>
      <c r="K22" s="45"/>
      <c r="L22" s="15"/>
      <c r="M22" s="44"/>
      <c r="N22" s="47"/>
      <c r="O22" s="44"/>
      <c r="P22" s="47"/>
      <c r="Q22" s="44"/>
      <c r="R22" s="13"/>
      <c r="S22" s="39"/>
      <c r="T22" s="40">
        <f t="shared" si="0"/>
        <v>0</v>
      </c>
      <c r="U22" s="41">
        <f t="shared" si="1"/>
        <v>20</v>
      </c>
      <c r="V22" s="19">
        <v>1</v>
      </c>
    </row>
    <row r="23" spans="1:22" ht="16.5">
      <c r="A23" s="23" t="s">
        <v>47</v>
      </c>
      <c r="B23" s="23" t="s">
        <v>48</v>
      </c>
      <c r="C23" s="22" t="s">
        <v>12</v>
      </c>
      <c r="D23" s="52"/>
      <c r="E23" s="39"/>
      <c r="F23" s="13">
        <v>8</v>
      </c>
      <c r="G23" s="39">
        <v>0</v>
      </c>
      <c r="H23" s="15"/>
      <c r="I23" s="44"/>
      <c r="J23" s="13"/>
      <c r="K23" s="44"/>
      <c r="L23" s="15"/>
      <c r="M23" s="44"/>
      <c r="N23" s="47"/>
      <c r="O23" s="44"/>
      <c r="P23" s="47"/>
      <c r="Q23" s="44"/>
      <c r="R23" s="13"/>
      <c r="S23" s="39"/>
      <c r="T23" s="40">
        <f t="shared" si="0"/>
        <v>0</v>
      </c>
      <c r="U23" s="41">
        <f t="shared" si="1"/>
        <v>21</v>
      </c>
      <c r="V23" s="19">
        <v>1</v>
      </c>
    </row>
    <row r="24" spans="1:22" ht="16.5">
      <c r="A24" s="27"/>
      <c r="B24" s="27"/>
      <c r="C24" s="27"/>
      <c r="D24" s="52"/>
      <c r="E24" s="39"/>
      <c r="F24" s="13"/>
      <c r="G24" s="39"/>
      <c r="H24" s="15"/>
      <c r="I24" s="44"/>
      <c r="J24" s="13"/>
      <c r="K24" s="44"/>
      <c r="L24" s="15"/>
      <c r="M24" s="44"/>
      <c r="N24" s="47"/>
      <c r="O24" s="44"/>
      <c r="P24" s="47"/>
      <c r="Q24" s="44"/>
      <c r="R24" s="13"/>
      <c r="S24" s="39"/>
      <c r="T24" s="40">
        <f t="shared" si="0"/>
        <v>0</v>
      </c>
      <c r="U24" s="41">
        <f t="shared" si="1"/>
        <v>22</v>
      </c>
      <c r="V24" s="2"/>
    </row>
    <row r="25" spans="1:22" ht="16.5">
      <c r="A25" s="27"/>
      <c r="B25" s="27"/>
      <c r="C25" s="27"/>
      <c r="D25" s="52"/>
      <c r="E25" s="39"/>
      <c r="F25" s="13"/>
      <c r="G25" s="39"/>
      <c r="H25" s="15"/>
      <c r="I25" s="44"/>
      <c r="J25" s="13"/>
      <c r="K25" s="44"/>
      <c r="L25" s="15"/>
      <c r="M25" s="44"/>
      <c r="N25" s="47"/>
      <c r="O25" s="44"/>
      <c r="P25" s="47"/>
      <c r="Q25" s="44"/>
      <c r="R25" s="13"/>
      <c r="S25" s="39"/>
      <c r="T25" s="40">
        <f t="shared" si="0"/>
        <v>0</v>
      </c>
      <c r="U25" s="41">
        <f t="shared" si="1"/>
        <v>23</v>
      </c>
      <c r="V25" s="30"/>
    </row>
    <row r="26" spans="1:22" ht="16.5">
      <c r="A26" s="27"/>
      <c r="B26" s="27"/>
      <c r="C26" s="27"/>
      <c r="D26" s="52"/>
      <c r="E26" s="39"/>
      <c r="F26" s="13"/>
      <c r="G26" s="39"/>
      <c r="H26" s="15"/>
      <c r="I26" s="44"/>
      <c r="J26" s="13"/>
      <c r="K26" s="44"/>
      <c r="L26" s="15"/>
      <c r="M26" s="44"/>
      <c r="N26" s="47"/>
      <c r="O26" s="44"/>
      <c r="P26" s="47"/>
      <c r="Q26" s="44"/>
      <c r="R26" s="13"/>
      <c r="S26" s="39"/>
      <c r="T26" s="40">
        <f t="shared" si="0"/>
        <v>0</v>
      </c>
      <c r="U26" s="41">
        <f t="shared" si="1"/>
        <v>24</v>
      </c>
      <c r="V26" s="30"/>
    </row>
    <row r="27" spans="1:22" ht="16.5">
      <c r="A27" s="27"/>
      <c r="B27" s="27"/>
      <c r="C27" s="27"/>
      <c r="D27" s="52"/>
      <c r="E27" s="39"/>
      <c r="F27" s="13"/>
      <c r="G27" s="39"/>
      <c r="H27" s="15"/>
      <c r="I27" s="44"/>
      <c r="J27" s="13"/>
      <c r="K27" s="44"/>
      <c r="L27" s="15"/>
      <c r="M27" s="44"/>
      <c r="N27" s="47"/>
      <c r="O27" s="44"/>
      <c r="P27" s="47"/>
      <c r="Q27" s="44"/>
      <c r="R27" s="13"/>
      <c r="S27" s="39"/>
      <c r="T27" s="40">
        <f t="shared" si="0"/>
        <v>0</v>
      </c>
      <c r="U27" s="41">
        <f t="shared" si="1"/>
        <v>25</v>
      </c>
      <c r="V27" s="19"/>
    </row>
    <row r="28" spans="1:22" ht="16.5">
      <c r="A28" s="27"/>
      <c r="B28" s="27"/>
      <c r="C28" s="27"/>
      <c r="D28" s="52"/>
      <c r="E28" s="39"/>
      <c r="F28" s="13"/>
      <c r="G28" s="39"/>
      <c r="H28" s="15"/>
      <c r="I28" s="44"/>
      <c r="J28" s="13"/>
      <c r="K28" s="44"/>
      <c r="L28" s="15"/>
      <c r="M28" s="44"/>
      <c r="N28" s="47"/>
      <c r="O28" s="44"/>
      <c r="P28" s="47"/>
      <c r="Q28" s="44"/>
      <c r="R28" s="13"/>
      <c r="S28" s="39"/>
      <c r="T28" s="40">
        <f t="shared" si="0"/>
        <v>0</v>
      </c>
      <c r="U28" s="41">
        <f t="shared" si="1"/>
        <v>26</v>
      </c>
      <c r="V28" s="19"/>
    </row>
    <row r="29" spans="1:22" ht="16.5">
      <c r="A29" s="27"/>
      <c r="B29" s="27"/>
      <c r="C29" s="27"/>
      <c r="D29" s="52"/>
      <c r="E29" s="39"/>
      <c r="F29" s="13"/>
      <c r="G29" s="39"/>
      <c r="H29" s="15"/>
      <c r="I29" s="44"/>
      <c r="J29" s="13"/>
      <c r="K29" s="44"/>
      <c r="L29" s="15"/>
      <c r="M29" s="44"/>
      <c r="N29" s="47"/>
      <c r="O29" s="44"/>
      <c r="P29" s="47"/>
      <c r="Q29" s="44"/>
      <c r="R29" s="13"/>
      <c r="S29" s="39"/>
      <c r="T29" s="40">
        <f t="shared" si="0"/>
        <v>0</v>
      </c>
      <c r="U29" s="41">
        <f t="shared" si="1"/>
        <v>27</v>
      </c>
      <c r="V29" s="30"/>
    </row>
    <row r="30" spans="1:22" ht="16.5">
      <c r="A30" s="27"/>
      <c r="B30" s="27"/>
      <c r="C30" s="27"/>
      <c r="D30" s="52"/>
      <c r="E30" s="39"/>
      <c r="F30" s="13"/>
      <c r="G30" s="39"/>
      <c r="H30" s="15"/>
      <c r="I30" s="44"/>
      <c r="J30" s="13"/>
      <c r="K30" s="44"/>
      <c r="L30" s="15"/>
      <c r="M30" s="44"/>
      <c r="N30" s="47"/>
      <c r="O30" s="44"/>
      <c r="P30" s="47"/>
      <c r="Q30" s="44"/>
      <c r="R30" s="13"/>
      <c r="S30" s="39"/>
      <c r="T30" s="40">
        <f t="shared" si="0"/>
        <v>0</v>
      </c>
      <c r="U30" s="41">
        <f t="shared" si="1"/>
        <v>28</v>
      </c>
      <c r="V30" s="19"/>
    </row>
    <row r="31" spans="1:22" ht="16.5">
      <c r="A31" s="27"/>
      <c r="B31" s="27"/>
      <c r="C31" s="27"/>
      <c r="D31" s="52"/>
      <c r="E31" s="39"/>
      <c r="F31" s="13"/>
      <c r="G31" s="39"/>
      <c r="H31" s="15"/>
      <c r="I31" s="44"/>
      <c r="J31" s="13"/>
      <c r="K31" s="44"/>
      <c r="L31" s="15"/>
      <c r="M31" s="44"/>
      <c r="N31" s="47"/>
      <c r="O31" s="44"/>
      <c r="P31" s="47"/>
      <c r="Q31" s="44"/>
      <c r="R31" s="13"/>
      <c r="S31" s="39"/>
      <c r="T31" s="40">
        <f t="shared" si="0"/>
        <v>0</v>
      </c>
      <c r="U31" s="41">
        <f t="shared" si="1"/>
        <v>29</v>
      </c>
      <c r="V31" s="30"/>
    </row>
    <row r="32" spans="1:22" ht="16.5">
      <c r="A32" s="27"/>
      <c r="B32" s="35"/>
      <c r="C32" s="27"/>
      <c r="D32" s="52"/>
      <c r="E32" s="39"/>
      <c r="F32" s="13"/>
      <c r="G32" s="39"/>
      <c r="H32" s="15"/>
      <c r="I32" s="44"/>
      <c r="J32" s="13"/>
      <c r="K32" s="44"/>
      <c r="L32" s="15"/>
      <c r="M32" s="44"/>
      <c r="N32" s="47"/>
      <c r="O32" s="44"/>
      <c r="P32" s="47"/>
      <c r="Q32" s="44"/>
      <c r="R32" s="13"/>
      <c r="S32" s="39"/>
      <c r="T32" s="40">
        <f t="shared" si="0"/>
        <v>0</v>
      </c>
      <c r="U32" s="41">
        <f t="shared" si="1"/>
        <v>30</v>
      </c>
      <c r="V32" s="2"/>
    </row>
    <row r="33" spans="1:22" ht="16.5">
      <c r="A33" s="27"/>
      <c r="B33" s="27"/>
      <c r="C33" s="27"/>
      <c r="D33" s="52"/>
      <c r="E33" s="39"/>
      <c r="F33" s="13"/>
      <c r="G33" s="39"/>
      <c r="H33" s="15"/>
      <c r="I33" s="44"/>
      <c r="J33" s="13"/>
      <c r="K33" s="44"/>
      <c r="L33" s="15"/>
      <c r="M33" s="44"/>
      <c r="N33" s="47"/>
      <c r="O33" s="44"/>
      <c r="P33" s="47"/>
      <c r="Q33" s="44"/>
      <c r="R33" s="13"/>
      <c r="S33" s="39"/>
      <c r="T33" s="40">
        <f t="shared" si="0"/>
        <v>0</v>
      </c>
      <c r="U33" s="41">
        <f t="shared" si="1"/>
        <v>31</v>
      </c>
      <c r="V33" s="19"/>
    </row>
    <row r="34" spans="1:22" ht="16.5">
      <c r="A34" s="25"/>
      <c r="B34" s="25"/>
      <c r="C34" s="27"/>
      <c r="D34" s="52"/>
      <c r="E34" s="39"/>
      <c r="F34" s="13"/>
      <c r="G34" s="39"/>
      <c r="H34" s="15"/>
      <c r="I34" s="44"/>
      <c r="J34" s="13"/>
      <c r="K34" s="44"/>
      <c r="L34" s="15"/>
      <c r="M34" s="44"/>
      <c r="N34" s="47"/>
      <c r="O34" s="44"/>
      <c r="P34" s="47"/>
      <c r="Q34" s="44"/>
      <c r="R34" s="13"/>
      <c r="S34" s="39"/>
      <c r="T34" s="40">
        <f t="shared" si="0"/>
        <v>0</v>
      </c>
      <c r="U34" s="41">
        <f t="shared" si="1"/>
        <v>32</v>
      </c>
      <c r="V34" s="30"/>
    </row>
    <row r="35" spans="1:22" ht="16.5">
      <c r="A35" s="27"/>
      <c r="B35" s="27"/>
      <c r="C35" s="27"/>
      <c r="D35" s="52"/>
      <c r="E35" s="39"/>
      <c r="F35" s="13"/>
      <c r="G35" s="39"/>
      <c r="H35" s="15"/>
      <c r="I35" s="44"/>
      <c r="J35" s="13"/>
      <c r="K35" s="44"/>
      <c r="L35" s="15"/>
      <c r="M35" s="44"/>
      <c r="N35" s="47"/>
      <c r="O35" s="44"/>
      <c r="P35" s="47"/>
      <c r="Q35" s="44"/>
      <c r="R35" s="13"/>
      <c r="S35" s="39"/>
      <c r="T35" s="40">
        <f t="shared" ref="T35:T66" si="2">E35+G35+I35+K35+M35+S35+O35+Q35</f>
        <v>0</v>
      </c>
      <c r="U35" s="41">
        <f t="shared" si="1"/>
        <v>33</v>
      </c>
      <c r="V35" s="2"/>
    </row>
    <row r="36" spans="1:22" ht="16.5">
      <c r="A36" s="27"/>
      <c r="B36" s="27"/>
      <c r="C36" s="27"/>
      <c r="D36" s="52"/>
      <c r="E36" s="39"/>
      <c r="F36" s="13"/>
      <c r="G36" s="39"/>
      <c r="H36" s="15"/>
      <c r="I36" s="44"/>
      <c r="J36" s="13"/>
      <c r="K36" s="44"/>
      <c r="L36" s="15"/>
      <c r="M36" s="44"/>
      <c r="N36" s="47"/>
      <c r="O36" s="44"/>
      <c r="P36" s="47"/>
      <c r="Q36" s="44"/>
      <c r="R36" s="13"/>
      <c r="S36" s="39"/>
      <c r="T36" s="40">
        <f t="shared" si="2"/>
        <v>0</v>
      </c>
      <c r="U36" s="41">
        <f t="shared" ref="U36:U52" si="3">U35+1</f>
        <v>34</v>
      </c>
      <c r="V36" s="2"/>
    </row>
    <row r="37" spans="1:22" ht="16.5">
      <c r="A37" s="27"/>
      <c r="B37" s="27"/>
      <c r="C37" s="27"/>
      <c r="D37" s="52"/>
      <c r="E37" s="39"/>
      <c r="F37" s="13"/>
      <c r="G37" s="39"/>
      <c r="H37" s="15"/>
      <c r="I37" s="44"/>
      <c r="J37" s="13"/>
      <c r="K37" s="44"/>
      <c r="L37" s="15"/>
      <c r="M37" s="44"/>
      <c r="N37" s="47"/>
      <c r="O37" s="44"/>
      <c r="P37" s="47"/>
      <c r="Q37" s="44"/>
      <c r="R37" s="13"/>
      <c r="S37" s="39"/>
      <c r="T37" s="40">
        <f t="shared" si="2"/>
        <v>0</v>
      </c>
      <c r="U37" s="41">
        <f t="shared" si="3"/>
        <v>35</v>
      </c>
      <c r="V37" s="30"/>
    </row>
    <row r="38" spans="1:22" ht="16.5">
      <c r="A38" s="27"/>
      <c r="B38" s="27"/>
      <c r="C38" s="27"/>
      <c r="D38" s="52"/>
      <c r="E38" s="39"/>
      <c r="F38" s="13"/>
      <c r="G38" s="39"/>
      <c r="H38" s="15"/>
      <c r="I38" s="44"/>
      <c r="J38" s="13"/>
      <c r="K38" s="44"/>
      <c r="L38" s="15"/>
      <c r="M38" s="44"/>
      <c r="N38" s="47"/>
      <c r="O38" s="44"/>
      <c r="P38" s="47"/>
      <c r="Q38" s="44"/>
      <c r="R38" s="13"/>
      <c r="S38" s="39"/>
      <c r="T38" s="40">
        <f t="shared" si="2"/>
        <v>0</v>
      </c>
      <c r="U38" s="41">
        <f t="shared" si="3"/>
        <v>36</v>
      </c>
      <c r="V38" s="30"/>
    </row>
    <row r="39" spans="1:22" ht="16.5">
      <c r="A39" s="25"/>
      <c r="B39" s="25"/>
      <c r="C39" s="27"/>
      <c r="D39" s="52"/>
      <c r="E39" s="39"/>
      <c r="F39" s="13"/>
      <c r="G39" s="39"/>
      <c r="H39" s="15"/>
      <c r="I39" s="44"/>
      <c r="J39" s="13"/>
      <c r="K39" s="44"/>
      <c r="L39" s="15"/>
      <c r="M39" s="44"/>
      <c r="N39" s="47"/>
      <c r="O39" s="44"/>
      <c r="P39" s="47"/>
      <c r="Q39" s="44"/>
      <c r="R39" s="13"/>
      <c r="S39" s="39"/>
      <c r="T39" s="40">
        <f t="shared" si="2"/>
        <v>0</v>
      </c>
      <c r="U39" s="41">
        <f t="shared" si="3"/>
        <v>37</v>
      </c>
      <c r="V39" s="2"/>
    </row>
    <row r="40" spans="1:22" ht="16.5">
      <c r="A40" s="27"/>
      <c r="B40" s="27"/>
      <c r="C40" s="27"/>
      <c r="D40" s="52"/>
      <c r="E40" s="39"/>
      <c r="F40" s="13"/>
      <c r="G40" s="39"/>
      <c r="H40" s="15"/>
      <c r="I40" s="44"/>
      <c r="J40" s="13"/>
      <c r="K40" s="44"/>
      <c r="L40" s="15"/>
      <c r="M40" s="44"/>
      <c r="N40" s="47"/>
      <c r="O40" s="44"/>
      <c r="P40" s="47"/>
      <c r="Q40" s="44"/>
      <c r="R40" s="13"/>
      <c r="S40" s="39"/>
      <c r="T40" s="40">
        <f t="shared" si="2"/>
        <v>0</v>
      </c>
      <c r="U40" s="41">
        <f t="shared" si="3"/>
        <v>38</v>
      </c>
      <c r="V40" s="2"/>
    </row>
    <row r="41" spans="1:22" ht="16.5">
      <c r="A41" s="27"/>
      <c r="B41" s="27"/>
      <c r="C41" s="27"/>
      <c r="D41" s="52"/>
      <c r="E41" s="39"/>
      <c r="F41" s="13"/>
      <c r="G41" s="39"/>
      <c r="H41" s="15"/>
      <c r="I41" s="44"/>
      <c r="J41" s="13"/>
      <c r="K41" s="44"/>
      <c r="L41" s="15"/>
      <c r="M41" s="44"/>
      <c r="N41" s="47"/>
      <c r="O41" s="44"/>
      <c r="P41" s="47"/>
      <c r="Q41" s="44"/>
      <c r="R41" s="13"/>
      <c r="S41" s="39"/>
      <c r="T41" s="40">
        <f t="shared" si="2"/>
        <v>0</v>
      </c>
      <c r="U41" s="41">
        <f t="shared" si="3"/>
        <v>39</v>
      </c>
      <c r="V41" s="2"/>
    </row>
    <row r="42" spans="1:22" ht="16.5">
      <c r="A42" s="27"/>
      <c r="B42" s="27"/>
      <c r="C42" s="27"/>
      <c r="D42" s="52"/>
      <c r="E42" s="39"/>
      <c r="F42" s="13"/>
      <c r="G42" s="39"/>
      <c r="H42" s="15"/>
      <c r="I42" s="44"/>
      <c r="J42" s="13"/>
      <c r="K42" s="44"/>
      <c r="L42" s="15"/>
      <c r="M42" s="44"/>
      <c r="N42" s="47"/>
      <c r="O42" s="44"/>
      <c r="P42" s="47"/>
      <c r="Q42" s="44"/>
      <c r="R42" s="13"/>
      <c r="S42" s="39"/>
      <c r="T42" s="40">
        <f t="shared" si="2"/>
        <v>0</v>
      </c>
      <c r="U42" s="41">
        <f t="shared" si="3"/>
        <v>40</v>
      </c>
      <c r="V42" s="2"/>
    </row>
    <row r="43" spans="1:22" ht="16.5">
      <c r="A43" s="27"/>
      <c r="B43" s="27"/>
      <c r="C43" s="27"/>
      <c r="D43" s="52"/>
      <c r="E43" s="39"/>
      <c r="F43" s="13"/>
      <c r="G43" s="39"/>
      <c r="H43" s="15"/>
      <c r="I43" s="44"/>
      <c r="J43" s="13"/>
      <c r="K43" s="44"/>
      <c r="L43" s="15"/>
      <c r="M43" s="44"/>
      <c r="N43" s="47"/>
      <c r="O43" s="44"/>
      <c r="P43" s="47"/>
      <c r="Q43" s="44"/>
      <c r="R43" s="13"/>
      <c r="S43" s="39"/>
      <c r="T43" s="40">
        <f t="shared" si="2"/>
        <v>0</v>
      </c>
      <c r="U43" s="41">
        <f t="shared" si="3"/>
        <v>41</v>
      </c>
      <c r="V43" s="2"/>
    </row>
    <row r="44" spans="1:22" ht="16.5">
      <c r="A44" s="27"/>
      <c r="B44" s="27"/>
      <c r="C44" s="27"/>
      <c r="D44" s="52"/>
      <c r="E44" s="39"/>
      <c r="F44" s="13"/>
      <c r="G44" s="39"/>
      <c r="H44" s="15"/>
      <c r="I44" s="44"/>
      <c r="J44" s="13"/>
      <c r="K44" s="44"/>
      <c r="L44" s="15"/>
      <c r="M44" s="44"/>
      <c r="N44" s="47"/>
      <c r="O44" s="44"/>
      <c r="P44" s="47"/>
      <c r="Q44" s="44"/>
      <c r="R44" s="13"/>
      <c r="S44" s="39"/>
      <c r="T44" s="40">
        <f t="shared" si="2"/>
        <v>0</v>
      </c>
      <c r="U44" s="41">
        <f t="shared" si="3"/>
        <v>42</v>
      </c>
      <c r="V44" s="2"/>
    </row>
    <row r="45" spans="1:22" ht="16.5">
      <c r="A45" s="27"/>
      <c r="B45" s="27"/>
      <c r="C45" s="27"/>
      <c r="D45" s="52"/>
      <c r="E45" s="39"/>
      <c r="F45" s="13"/>
      <c r="G45" s="39"/>
      <c r="H45" s="15"/>
      <c r="I45" s="44"/>
      <c r="J45" s="13"/>
      <c r="K45" s="44"/>
      <c r="L45" s="15"/>
      <c r="M45" s="44"/>
      <c r="N45" s="47"/>
      <c r="O45" s="44"/>
      <c r="P45" s="47"/>
      <c r="Q45" s="44"/>
      <c r="R45" s="13"/>
      <c r="S45" s="39"/>
      <c r="T45" s="40">
        <f t="shared" si="2"/>
        <v>0</v>
      </c>
      <c r="U45" s="41">
        <f t="shared" si="3"/>
        <v>43</v>
      </c>
      <c r="V45" s="2"/>
    </row>
    <row r="46" spans="1:22" ht="16.5">
      <c r="A46" s="27"/>
      <c r="B46" s="27"/>
      <c r="C46" s="27"/>
      <c r="D46" s="52"/>
      <c r="E46" s="39"/>
      <c r="F46" s="13"/>
      <c r="G46" s="39"/>
      <c r="H46" s="15"/>
      <c r="I46" s="44"/>
      <c r="J46" s="13"/>
      <c r="K46" s="44"/>
      <c r="L46" s="15"/>
      <c r="M46" s="44"/>
      <c r="N46" s="47"/>
      <c r="O46" s="44"/>
      <c r="P46" s="47"/>
      <c r="Q46" s="44"/>
      <c r="R46" s="13"/>
      <c r="S46" s="39"/>
      <c r="T46" s="40">
        <f t="shared" si="2"/>
        <v>0</v>
      </c>
      <c r="U46" s="41">
        <f t="shared" si="3"/>
        <v>44</v>
      </c>
      <c r="V46" s="2"/>
    </row>
    <row r="47" spans="1:22" ht="16.5">
      <c r="A47" s="27"/>
      <c r="B47" s="27"/>
      <c r="C47" s="27"/>
      <c r="D47" s="52"/>
      <c r="E47" s="39"/>
      <c r="F47" s="13"/>
      <c r="G47" s="39"/>
      <c r="H47" s="15"/>
      <c r="I47" s="44"/>
      <c r="J47" s="13"/>
      <c r="K47" s="44"/>
      <c r="L47" s="15"/>
      <c r="M47" s="44"/>
      <c r="N47" s="47"/>
      <c r="O47" s="44"/>
      <c r="P47" s="47"/>
      <c r="Q47" s="44"/>
      <c r="R47" s="13"/>
      <c r="S47" s="39"/>
      <c r="T47" s="40">
        <f t="shared" si="2"/>
        <v>0</v>
      </c>
      <c r="U47" s="41">
        <f t="shared" si="3"/>
        <v>45</v>
      </c>
      <c r="V47" s="2"/>
    </row>
    <row r="48" spans="1:22" ht="16.5">
      <c r="A48" s="27"/>
      <c r="B48" s="27"/>
      <c r="C48" s="27"/>
      <c r="D48" s="52"/>
      <c r="E48" s="39"/>
      <c r="F48" s="13"/>
      <c r="G48" s="39"/>
      <c r="H48" s="15"/>
      <c r="I48" s="44"/>
      <c r="J48" s="13"/>
      <c r="K48" s="44"/>
      <c r="L48" s="15"/>
      <c r="M48" s="44"/>
      <c r="N48" s="47"/>
      <c r="O48" s="44"/>
      <c r="P48" s="47"/>
      <c r="Q48" s="44"/>
      <c r="R48" s="13"/>
      <c r="S48" s="39"/>
      <c r="T48" s="40">
        <f t="shared" si="2"/>
        <v>0</v>
      </c>
      <c r="U48" s="41">
        <f t="shared" si="3"/>
        <v>46</v>
      </c>
      <c r="V48" s="2"/>
    </row>
    <row r="49" spans="1:22" ht="16.5">
      <c r="A49" s="27"/>
      <c r="B49" s="27"/>
      <c r="C49" s="27"/>
      <c r="D49" s="52"/>
      <c r="E49" s="39"/>
      <c r="F49" s="13"/>
      <c r="G49" s="39"/>
      <c r="H49" s="15"/>
      <c r="I49" s="44"/>
      <c r="J49" s="13"/>
      <c r="K49" s="44"/>
      <c r="L49" s="15"/>
      <c r="M49" s="44"/>
      <c r="N49" s="47"/>
      <c r="O49" s="44"/>
      <c r="P49" s="47"/>
      <c r="Q49" s="44"/>
      <c r="R49" s="13"/>
      <c r="S49" s="39"/>
      <c r="T49" s="40">
        <f t="shared" si="2"/>
        <v>0</v>
      </c>
      <c r="U49" s="41">
        <f t="shared" si="3"/>
        <v>47</v>
      </c>
      <c r="V49" s="2"/>
    </row>
    <row r="50" spans="1:22" ht="16.5">
      <c r="A50" s="27"/>
      <c r="B50" s="27"/>
      <c r="C50" s="27"/>
      <c r="D50" s="52"/>
      <c r="E50" s="39"/>
      <c r="F50" s="13"/>
      <c r="G50" s="39"/>
      <c r="H50" s="15"/>
      <c r="I50" s="44"/>
      <c r="J50" s="13"/>
      <c r="K50" s="44"/>
      <c r="L50" s="15"/>
      <c r="M50" s="44"/>
      <c r="N50" s="47"/>
      <c r="O50" s="44"/>
      <c r="P50" s="47"/>
      <c r="Q50" s="44"/>
      <c r="R50" s="13"/>
      <c r="S50" s="39"/>
      <c r="T50" s="40">
        <f t="shared" si="2"/>
        <v>0</v>
      </c>
      <c r="U50" s="41">
        <f t="shared" si="3"/>
        <v>48</v>
      </c>
      <c r="V50" s="2"/>
    </row>
    <row r="51" spans="1:22" ht="16.5">
      <c r="A51" s="27"/>
      <c r="B51" s="27"/>
      <c r="C51" s="27"/>
      <c r="D51" s="52"/>
      <c r="E51" s="39"/>
      <c r="F51" s="13"/>
      <c r="G51" s="39"/>
      <c r="H51" s="15"/>
      <c r="I51" s="44"/>
      <c r="J51" s="13"/>
      <c r="K51" s="44"/>
      <c r="L51" s="15"/>
      <c r="M51" s="44"/>
      <c r="N51" s="47"/>
      <c r="O51" s="44"/>
      <c r="P51" s="47"/>
      <c r="Q51" s="44"/>
      <c r="R51" s="13"/>
      <c r="S51" s="39"/>
      <c r="T51" s="40">
        <f t="shared" si="2"/>
        <v>0</v>
      </c>
      <c r="U51" s="41">
        <f t="shared" si="3"/>
        <v>49</v>
      </c>
      <c r="V51" s="2"/>
    </row>
    <row r="52" spans="1:22" ht="16.5">
      <c r="A52" s="27"/>
      <c r="B52" s="27"/>
      <c r="C52" s="27"/>
      <c r="D52" s="52"/>
      <c r="E52" s="39"/>
      <c r="F52" s="13"/>
      <c r="G52" s="39"/>
      <c r="H52" s="15"/>
      <c r="I52" s="44"/>
      <c r="J52" s="13"/>
      <c r="K52" s="44"/>
      <c r="L52" s="15"/>
      <c r="M52" s="44"/>
      <c r="N52" s="47"/>
      <c r="O52" s="44"/>
      <c r="P52" s="47"/>
      <c r="Q52" s="44"/>
      <c r="R52" s="13"/>
      <c r="S52" s="39"/>
      <c r="T52" s="40">
        <f t="shared" si="2"/>
        <v>0</v>
      </c>
      <c r="U52" s="41">
        <f t="shared" si="3"/>
        <v>50</v>
      </c>
      <c r="V52" s="2"/>
    </row>
  </sheetData>
  <sheetProtection selectLockedCells="1" selectUnlockedCells="1"/>
  <mergeCells count="11">
    <mergeCell ref="L1:M1"/>
    <mergeCell ref="N1:O1"/>
    <mergeCell ref="P1:Q1"/>
    <mergeCell ref="R1:S1"/>
    <mergeCell ref="T1:U1"/>
    <mergeCell ref="V1:V2"/>
    <mergeCell ref="A1:C1"/>
    <mergeCell ref="D1:E1"/>
    <mergeCell ref="F1:G1"/>
    <mergeCell ref="H1:I1"/>
    <mergeCell ref="J1:K1"/>
  </mergeCells>
  <conditionalFormatting sqref="B33 B36:B52 A32:A52 C33:C52 A3:C8 A18:C31">
    <cfRule type="expression" dxfId="475" priority="5" stopIfTrue="1">
      <formula>#REF!="F"</formula>
    </cfRule>
    <cfRule type="expression" dxfId="474" priority="6" stopIfTrue="1">
      <formula>#REF!="M"</formula>
    </cfRule>
  </conditionalFormatting>
  <conditionalFormatting sqref="B33 B36:B52 A32:A52 C33:C52 A3:C8 A17:C31">
    <cfRule type="expression" dxfId="473" priority="7" stopIfTrue="1">
      <formula>#REF!="F"</formula>
    </cfRule>
    <cfRule type="expression" dxfId="472" priority="8" stopIfTrue="1">
      <formula>#REF!="M"</formula>
    </cfRule>
  </conditionalFormatting>
  <conditionalFormatting sqref="C32">
    <cfRule type="expression" dxfId="471" priority="9" stopIfTrue="1">
      <formula>#REF!="F"</formula>
    </cfRule>
    <cfRule type="expression" dxfId="470" priority="10" stopIfTrue="1">
      <formula>#REF!="M"</formula>
    </cfRule>
  </conditionalFormatting>
  <conditionalFormatting sqref="C32">
    <cfRule type="expression" dxfId="469" priority="11" stopIfTrue="1">
      <formula>#REF!="F"</formula>
    </cfRule>
    <cfRule type="expression" dxfId="468" priority="12" stopIfTrue="1">
      <formula>#REF!="M"</formula>
    </cfRule>
  </conditionalFormatting>
  <conditionalFormatting sqref="A13:C13">
    <cfRule type="expression" dxfId="467" priority="13" stopIfTrue="1">
      <formula>#REF!="F"</formula>
    </cfRule>
    <cfRule type="expression" dxfId="466" priority="14" stopIfTrue="1">
      <formula>#REF!="M"</formula>
    </cfRule>
  </conditionalFormatting>
  <conditionalFormatting sqref="A14">
    <cfRule type="expression" dxfId="465" priority="15" stopIfTrue="1">
      <formula>#REF!="F"</formula>
    </cfRule>
    <cfRule type="expression" dxfId="464" priority="16" stopIfTrue="1">
      <formula>#REF!="M"</formula>
    </cfRule>
  </conditionalFormatting>
  <conditionalFormatting sqref="A14:B14">
    <cfRule type="expression" dxfId="463" priority="17" stopIfTrue="1">
      <formula>#REF!="F"</formula>
    </cfRule>
    <cfRule type="expression" dxfId="462" priority="18" stopIfTrue="1">
      <formula>#REF!="M"</formula>
    </cfRule>
  </conditionalFormatting>
  <conditionalFormatting sqref="C14">
    <cfRule type="expression" dxfId="461" priority="19" stopIfTrue="1">
      <formula>#REF!="F"</formula>
    </cfRule>
    <cfRule type="expression" dxfId="460" priority="20" stopIfTrue="1">
      <formula>#REF!="M"</formula>
    </cfRule>
  </conditionalFormatting>
  <conditionalFormatting sqref="A14">
    <cfRule type="expression" dxfId="459" priority="21" stopIfTrue="1">
      <formula>#REF!="F"</formula>
    </cfRule>
    <cfRule type="expression" dxfId="458" priority="22" stopIfTrue="1">
      <formula>#REF!="M"</formula>
    </cfRule>
  </conditionalFormatting>
  <conditionalFormatting sqref="A14:C14">
    <cfRule type="expression" dxfId="457" priority="23" stopIfTrue="1">
      <formula>#REF!="F"</formula>
    </cfRule>
    <cfRule type="expression" dxfId="456" priority="24" stopIfTrue="1">
      <formula>#REF!="M"</formula>
    </cfRule>
  </conditionalFormatting>
  <conditionalFormatting sqref="A15">
    <cfRule type="expression" dxfId="455" priority="25" stopIfTrue="1">
      <formula>#REF!="F"</formula>
    </cfRule>
    <cfRule type="expression" dxfId="454" priority="26" stopIfTrue="1">
      <formula>#REF!="M"</formula>
    </cfRule>
  </conditionalFormatting>
  <conditionalFormatting sqref="A15:B15">
    <cfRule type="expression" dxfId="453" priority="27" stopIfTrue="1">
      <formula>#REF!="F"</formula>
    </cfRule>
    <cfRule type="expression" dxfId="452" priority="28" stopIfTrue="1">
      <formula>#REF!="M"</formula>
    </cfRule>
  </conditionalFormatting>
  <conditionalFormatting sqref="C15">
    <cfRule type="expression" dxfId="451" priority="29" stopIfTrue="1">
      <formula>#REF!="F"</formula>
    </cfRule>
    <cfRule type="expression" dxfId="450" priority="30" stopIfTrue="1">
      <formula>#REF!="M"</formula>
    </cfRule>
  </conditionalFormatting>
  <conditionalFormatting sqref="A16:B16">
    <cfRule type="expression" dxfId="449" priority="31" stopIfTrue="1">
      <formula>#REF!="F"</formula>
    </cfRule>
    <cfRule type="expression" dxfId="448" priority="32" stopIfTrue="1">
      <formula>#REF!="M"</formula>
    </cfRule>
  </conditionalFormatting>
  <conditionalFormatting sqref="A17:C17 A13:C14 C15 A15:B16">
    <cfRule type="expression" dxfId="447" priority="33" stopIfTrue="1">
      <formula>#REF!="F"</formula>
    </cfRule>
    <cfRule type="expression" dxfId="446" priority="34" stopIfTrue="1">
      <formula>#REF!="M"</formula>
    </cfRule>
  </conditionalFormatting>
  <conditionalFormatting sqref="B33 B36:B52 A32:A52 C33:C52 A3:C8 A18:C31">
    <cfRule type="expression" dxfId="445" priority="35" stopIfTrue="1">
      <formula>#REF!="F"</formula>
    </cfRule>
    <cfRule type="expression" dxfId="444" priority="36" stopIfTrue="1">
      <formula>#REF!="M"</formula>
    </cfRule>
  </conditionalFormatting>
  <conditionalFormatting sqref="B33 B36:B52 A32:A52 C33:C52 A3:C8 A17:C31">
    <cfRule type="expression" dxfId="443" priority="37" stopIfTrue="1">
      <formula>#REF!="F"</formula>
    </cfRule>
    <cfRule type="expression" dxfId="442" priority="38" stopIfTrue="1">
      <formula>#REF!="M"</formula>
    </cfRule>
  </conditionalFormatting>
  <conditionalFormatting sqref="C32">
    <cfRule type="expression" dxfId="441" priority="39" stopIfTrue="1">
      <formula>#REF!="F"</formula>
    </cfRule>
    <cfRule type="expression" dxfId="440" priority="40" stopIfTrue="1">
      <formula>#REF!="M"</formula>
    </cfRule>
  </conditionalFormatting>
  <conditionalFormatting sqref="C32">
    <cfRule type="expression" dxfId="439" priority="41" stopIfTrue="1">
      <formula>#REF!="F"</formula>
    </cfRule>
    <cfRule type="expression" dxfId="438" priority="42" stopIfTrue="1">
      <formula>#REF!="M"</formula>
    </cfRule>
  </conditionalFormatting>
  <conditionalFormatting sqref="A13:C13">
    <cfRule type="expression" dxfId="437" priority="43" stopIfTrue="1">
      <formula>#REF!="F"</formula>
    </cfRule>
    <cfRule type="expression" dxfId="436" priority="44" stopIfTrue="1">
      <formula>#REF!="M"</formula>
    </cfRule>
  </conditionalFormatting>
  <conditionalFormatting sqref="A14">
    <cfRule type="expression" dxfId="435" priority="45" stopIfTrue="1">
      <formula>#REF!="F"</formula>
    </cfRule>
    <cfRule type="expression" dxfId="434" priority="46" stopIfTrue="1">
      <formula>#REF!="M"</formula>
    </cfRule>
  </conditionalFormatting>
  <conditionalFormatting sqref="A14:B14">
    <cfRule type="expression" dxfId="433" priority="47" stopIfTrue="1">
      <formula>#REF!="F"</formula>
    </cfRule>
    <cfRule type="expression" dxfId="432" priority="48" stopIfTrue="1">
      <formula>#REF!="M"</formula>
    </cfRule>
  </conditionalFormatting>
  <conditionalFormatting sqref="C14">
    <cfRule type="expression" dxfId="431" priority="49" stopIfTrue="1">
      <formula>#REF!="F"</formula>
    </cfRule>
    <cfRule type="expression" dxfId="430" priority="50" stopIfTrue="1">
      <formula>#REF!="M"</formula>
    </cfRule>
  </conditionalFormatting>
  <conditionalFormatting sqref="A14">
    <cfRule type="expression" dxfId="429" priority="51" stopIfTrue="1">
      <formula>#REF!="F"</formula>
    </cfRule>
    <cfRule type="expression" dxfId="428" priority="52" stopIfTrue="1">
      <formula>#REF!="M"</formula>
    </cfRule>
  </conditionalFormatting>
  <conditionalFormatting sqref="A14:C14">
    <cfRule type="expression" dxfId="427" priority="53" stopIfTrue="1">
      <formula>#REF!="F"</formula>
    </cfRule>
    <cfRule type="expression" dxfId="426" priority="54" stopIfTrue="1">
      <formula>#REF!="M"</formula>
    </cfRule>
  </conditionalFormatting>
  <conditionalFormatting sqref="A15">
    <cfRule type="expression" dxfId="425" priority="55" stopIfTrue="1">
      <formula>#REF!="F"</formula>
    </cfRule>
    <cfRule type="expression" dxfId="424" priority="56" stopIfTrue="1">
      <formula>#REF!="M"</formula>
    </cfRule>
  </conditionalFormatting>
  <conditionalFormatting sqref="A15:B15">
    <cfRule type="expression" dxfId="423" priority="57" stopIfTrue="1">
      <formula>#REF!="F"</formula>
    </cfRule>
    <cfRule type="expression" dxfId="422" priority="58" stopIfTrue="1">
      <formula>#REF!="M"</formula>
    </cfRule>
  </conditionalFormatting>
  <conditionalFormatting sqref="C15">
    <cfRule type="expression" dxfId="421" priority="59" stopIfTrue="1">
      <formula>#REF!="F"</formula>
    </cfRule>
    <cfRule type="expression" dxfId="420" priority="60" stopIfTrue="1">
      <formula>#REF!="M"</formula>
    </cfRule>
  </conditionalFormatting>
  <conditionalFormatting sqref="A16:B16">
    <cfRule type="expression" dxfId="419" priority="61" stopIfTrue="1">
      <formula>#REF!="F"</formula>
    </cfRule>
    <cfRule type="expression" dxfId="418" priority="62" stopIfTrue="1">
      <formula>#REF!="M"</formula>
    </cfRule>
  </conditionalFormatting>
  <conditionalFormatting sqref="A17:C17 A13:C14 C15 A15:B16">
    <cfRule type="expression" dxfId="417" priority="63" stopIfTrue="1">
      <formula>#REF!="F"</formula>
    </cfRule>
    <cfRule type="expression" dxfId="416" priority="64" stopIfTrue="1">
      <formula>#REF!="M"</formula>
    </cfRule>
  </conditionalFormatting>
  <conditionalFormatting sqref="C19">
    <cfRule type="expression" dxfId="415" priority="3" stopIfTrue="1">
      <formula>#REF!="F"</formula>
    </cfRule>
    <cfRule type="expression" dxfId="414" priority="4" stopIfTrue="1">
      <formula>#REF!="M"</formula>
    </cfRule>
  </conditionalFormatting>
  <conditionalFormatting sqref="C19">
    <cfRule type="expression" dxfId="413" priority="1" stopIfTrue="1">
      <formula>#REF!="F"</formula>
    </cfRule>
    <cfRule type="expression" dxfId="412" priority="2" stopIfTrue="1">
      <formula>#REF!="M"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52"/>
  <sheetViews>
    <sheetView workbookViewId="0">
      <selection activeCell="S17" sqref="S17"/>
    </sheetView>
  </sheetViews>
  <sheetFormatPr baseColWidth="10" defaultColWidth="11" defaultRowHeight="15"/>
  <cols>
    <col min="1" max="1" width="23.42578125" bestFit="1" customWidth="1"/>
    <col min="2" max="2" width="9.140625" customWidth="1"/>
    <col min="3" max="3" width="23.7109375" customWidth="1"/>
    <col min="4" max="4" width="4.140625" customWidth="1"/>
    <col min="5" max="5" width="7.28515625" customWidth="1"/>
    <col min="6" max="6" width="4.140625" customWidth="1"/>
    <col min="7" max="7" width="7.28515625" style="63" customWidth="1"/>
    <col min="8" max="8" width="4.140625" customWidth="1"/>
    <col min="9" max="9" width="7.28515625" style="63" customWidth="1"/>
    <col min="10" max="10" width="4.140625" customWidth="1"/>
    <col min="11" max="11" width="7.42578125" customWidth="1"/>
    <col min="12" max="12" width="4.140625" customWidth="1"/>
    <col min="13" max="13" width="7.28515625" customWidth="1"/>
    <col min="14" max="14" width="4.140625" style="63" customWidth="1"/>
    <col min="15" max="15" width="7.28515625" style="63" customWidth="1"/>
    <col min="16" max="16" width="4.140625" customWidth="1"/>
    <col min="17" max="17" width="7.28515625" customWidth="1"/>
    <col min="18" max="18" width="4.140625" style="2" customWidth="1"/>
    <col min="19" max="19" width="7.28515625" customWidth="1"/>
    <col min="20" max="20" width="12.85546875" customWidth="1"/>
    <col min="21" max="21" width="12.7109375" customWidth="1"/>
    <col min="22" max="22" width="19.42578125" customWidth="1"/>
  </cols>
  <sheetData>
    <row r="1" spans="1:22" ht="15" customHeight="1">
      <c r="A1" s="120" t="s">
        <v>49</v>
      </c>
      <c r="B1" s="120"/>
      <c r="C1" s="120"/>
      <c r="D1" s="117">
        <v>43135</v>
      </c>
      <c r="E1" s="117"/>
      <c r="F1" s="117">
        <v>43149</v>
      </c>
      <c r="G1" s="117"/>
      <c r="H1" s="116">
        <v>43177</v>
      </c>
      <c r="I1" s="116"/>
      <c r="J1" s="116">
        <v>43212</v>
      </c>
      <c r="K1" s="116"/>
      <c r="L1" s="116">
        <v>43221</v>
      </c>
      <c r="M1" s="116"/>
      <c r="N1" s="116">
        <v>43239</v>
      </c>
      <c r="O1" s="116"/>
      <c r="P1" s="116">
        <v>43253</v>
      </c>
      <c r="Q1" s="116"/>
      <c r="R1" s="117">
        <v>43267</v>
      </c>
      <c r="S1" s="117"/>
      <c r="T1" s="118" t="s">
        <v>1</v>
      </c>
      <c r="U1" s="118"/>
      <c r="V1" s="119" t="s">
        <v>2</v>
      </c>
    </row>
    <row r="2" spans="1:22" ht="18">
      <c r="A2" s="3" t="s">
        <v>3</v>
      </c>
      <c r="B2" s="4" t="s">
        <v>4</v>
      </c>
      <c r="C2" s="5" t="s">
        <v>5</v>
      </c>
      <c r="D2" s="6" t="s">
        <v>6</v>
      </c>
      <c r="E2" s="7" t="s">
        <v>7</v>
      </c>
      <c r="F2" s="6" t="s">
        <v>6</v>
      </c>
      <c r="G2" s="7" t="s">
        <v>7</v>
      </c>
      <c r="H2" s="8" t="s">
        <v>6</v>
      </c>
      <c r="I2" s="7" t="s">
        <v>7</v>
      </c>
      <c r="J2" s="6" t="s">
        <v>6</v>
      </c>
      <c r="K2" s="7" t="s">
        <v>7</v>
      </c>
      <c r="L2" s="8" t="s">
        <v>6</v>
      </c>
      <c r="M2" s="7" t="s">
        <v>7</v>
      </c>
      <c r="N2" s="6" t="s">
        <v>6</v>
      </c>
      <c r="O2" s="7" t="s">
        <v>7</v>
      </c>
      <c r="P2" s="6" t="s">
        <v>6</v>
      </c>
      <c r="Q2" s="7" t="s">
        <v>7</v>
      </c>
      <c r="R2" s="6" t="s">
        <v>6</v>
      </c>
      <c r="S2" s="7" t="s">
        <v>7</v>
      </c>
      <c r="T2" s="9" t="s">
        <v>8</v>
      </c>
      <c r="U2" s="10" t="s">
        <v>9</v>
      </c>
      <c r="V2" s="119"/>
    </row>
    <row r="3" spans="1:22" ht="16.5">
      <c r="A3" s="22" t="s">
        <v>67</v>
      </c>
      <c r="B3" s="22" t="s">
        <v>68</v>
      </c>
      <c r="C3" s="22" t="s">
        <v>15</v>
      </c>
      <c r="D3" s="20"/>
      <c r="E3" s="7"/>
      <c r="F3" s="13">
        <v>2</v>
      </c>
      <c r="G3" s="7">
        <v>80</v>
      </c>
      <c r="H3" s="15">
        <v>2</v>
      </c>
      <c r="I3" s="16">
        <v>80</v>
      </c>
      <c r="J3" s="13"/>
      <c r="K3" s="16"/>
      <c r="L3" s="15">
        <v>1</v>
      </c>
      <c r="M3" s="16">
        <v>100</v>
      </c>
      <c r="N3" s="21">
        <v>1</v>
      </c>
      <c r="O3" s="16">
        <v>100</v>
      </c>
      <c r="P3" s="18"/>
      <c r="Q3" s="17"/>
      <c r="R3" s="13"/>
      <c r="S3" s="7"/>
      <c r="T3" s="9">
        <f t="shared" ref="T3:T34" si="0">E3+G3+I3+K3+M3+S3+O3+Q3</f>
        <v>360</v>
      </c>
      <c r="U3" s="10">
        <v>1</v>
      </c>
      <c r="V3" s="19">
        <v>4</v>
      </c>
    </row>
    <row r="4" spans="1:22" ht="16.5">
      <c r="A4" s="42" t="s">
        <v>50</v>
      </c>
      <c r="B4" s="42" t="s">
        <v>51</v>
      </c>
      <c r="C4" s="42" t="s">
        <v>52</v>
      </c>
      <c r="D4" s="12">
        <v>1</v>
      </c>
      <c r="E4" s="7">
        <v>100</v>
      </c>
      <c r="F4" s="13">
        <v>10</v>
      </c>
      <c r="G4" s="7">
        <v>38</v>
      </c>
      <c r="H4" s="15">
        <v>10</v>
      </c>
      <c r="I4" s="16">
        <v>40</v>
      </c>
      <c r="J4" s="13">
        <v>1</v>
      </c>
      <c r="K4" s="16">
        <v>100</v>
      </c>
      <c r="L4" s="15">
        <v>6</v>
      </c>
      <c r="M4" s="16">
        <v>55</v>
      </c>
      <c r="N4" s="21"/>
      <c r="O4" s="16"/>
      <c r="P4" s="18"/>
      <c r="Q4" s="17"/>
      <c r="R4" s="13"/>
      <c r="S4" s="7"/>
      <c r="T4" s="9">
        <f t="shared" si="0"/>
        <v>333</v>
      </c>
      <c r="U4" s="10">
        <f t="shared" ref="U4:U35" si="1">U3+1</f>
        <v>2</v>
      </c>
      <c r="V4" s="19">
        <v>5</v>
      </c>
    </row>
    <row r="5" spans="1:22" ht="16.5">
      <c r="A5" s="42" t="s">
        <v>40</v>
      </c>
      <c r="B5" s="42" t="s">
        <v>64</v>
      </c>
      <c r="C5" s="42" t="s">
        <v>24</v>
      </c>
      <c r="D5" s="20">
        <v>6</v>
      </c>
      <c r="E5" s="7">
        <v>46</v>
      </c>
      <c r="F5" s="13">
        <v>6</v>
      </c>
      <c r="G5" s="7">
        <v>46</v>
      </c>
      <c r="H5" s="15">
        <v>8</v>
      </c>
      <c r="I5" s="16">
        <v>44</v>
      </c>
      <c r="J5" s="13">
        <v>3</v>
      </c>
      <c r="K5" s="16">
        <v>65</v>
      </c>
      <c r="L5" s="15">
        <v>4</v>
      </c>
      <c r="M5" s="16">
        <v>80</v>
      </c>
      <c r="N5" s="21">
        <v>6</v>
      </c>
      <c r="O5" s="16">
        <v>50</v>
      </c>
      <c r="P5" s="18"/>
      <c r="Q5" s="17"/>
      <c r="R5" s="13"/>
      <c r="S5" s="14"/>
      <c r="T5" s="9">
        <f t="shared" si="0"/>
        <v>331</v>
      </c>
      <c r="U5" s="10">
        <f t="shared" si="1"/>
        <v>3</v>
      </c>
      <c r="V5" s="114">
        <v>6</v>
      </c>
    </row>
    <row r="6" spans="1:22" ht="16.5">
      <c r="A6" s="42" t="s">
        <v>65</v>
      </c>
      <c r="B6" s="42" t="s">
        <v>66</v>
      </c>
      <c r="C6" s="42" t="s">
        <v>15</v>
      </c>
      <c r="D6" s="20">
        <v>8</v>
      </c>
      <c r="E6" s="7">
        <v>42</v>
      </c>
      <c r="F6" s="13">
        <v>7</v>
      </c>
      <c r="G6" s="7">
        <v>44</v>
      </c>
      <c r="H6" s="15">
        <v>3</v>
      </c>
      <c r="I6" s="16">
        <v>65</v>
      </c>
      <c r="J6" s="13">
        <v>2</v>
      </c>
      <c r="K6" s="16">
        <v>80</v>
      </c>
      <c r="L6" s="15">
        <v>7</v>
      </c>
      <c r="M6" s="16">
        <v>50</v>
      </c>
      <c r="N6" s="21">
        <v>7</v>
      </c>
      <c r="O6" s="16">
        <v>46</v>
      </c>
      <c r="P6" s="21"/>
      <c r="Q6" s="16"/>
      <c r="R6" s="13"/>
      <c r="S6" s="7"/>
      <c r="T6" s="9">
        <f t="shared" si="0"/>
        <v>327</v>
      </c>
      <c r="U6" s="10">
        <f t="shared" si="1"/>
        <v>4</v>
      </c>
      <c r="V6" s="114">
        <v>6</v>
      </c>
    </row>
    <row r="7" spans="1:22" ht="16.5">
      <c r="A7" s="42" t="s">
        <v>53</v>
      </c>
      <c r="B7" s="42" t="s">
        <v>54</v>
      </c>
      <c r="C7" s="42" t="s">
        <v>33</v>
      </c>
      <c r="D7" s="20">
        <v>2</v>
      </c>
      <c r="E7" s="7">
        <v>80</v>
      </c>
      <c r="F7" s="13">
        <v>4</v>
      </c>
      <c r="G7" s="7">
        <v>55</v>
      </c>
      <c r="H7" s="15">
        <v>6</v>
      </c>
      <c r="I7" s="16">
        <v>46</v>
      </c>
      <c r="J7" s="13">
        <v>2</v>
      </c>
      <c r="K7" s="16">
        <v>80</v>
      </c>
      <c r="L7" s="15">
        <v>5</v>
      </c>
      <c r="M7" s="16">
        <v>65</v>
      </c>
      <c r="N7" s="21"/>
      <c r="O7" s="16"/>
      <c r="P7" s="21"/>
      <c r="Q7" s="16"/>
      <c r="R7" s="13"/>
      <c r="S7" s="7"/>
      <c r="T7" s="9">
        <f t="shared" si="0"/>
        <v>326</v>
      </c>
      <c r="U7" s="10">
        <f t="shared" si="1"/>
        <v>5</v>
      </c>
      <c r="V7" s="19">
        <v>5</v>
      </c>
    </row>
    <row r="8" spans="1:22" ht="16.5">
      <c r="A8" s="42" t="s">
        <v>57</v>
      </c>
      <c r="B8" s="42" t="s">
        <v>58</v>
      </c>
      <c r="C8" s="42" t="s">
        <v>15</v>
      </c>
      <c r="D8" s="20">
        <v>4</v>
      </c>
      <c r="E8" s="7">
        <v>55</v>
      </c>
      <c r="F8" s="13">
        <v>5</v>
      </c>
      <c r="G8" s="7">
        <v>50</v>
      </c>
      <c r="H8" s="15">
        <v>4</v>
      </c>
      <c r="I8" s="16">
        <v>55</v>
      </c>
      <c r="J8" s="13">
        <v>2</v>
      </c>
      <c r="K8" s="16">
        <v>80</v>
      </c>
      <c r="L8" s="15"/>
      <c r="M8" s="16"/>
      <c r="N8" s="21">
        <v>4</v>
      </c>
      <c r="O8" s="16">
        <v>65</v>
      </c>
      <c r="P8" s="21"/>
      <c r="Q8" s="16"/>
      <c r="R8" s="13"/>
      <c r="S8" s="14"/>
      <c r="T8" s="9">
        <f t="shared" si="0"/>
        <v>305</v>
      </c>
      <c r="U8" s="10">
        <f t="shared" si="1"/>
        <v>6</v>
      </c>
      <c r="V8" s="19">
        <v>5</v>
      </c>
    </row>
    <row r="9" spans="1:22" ht="16.5">
      <c r="A9" s="42" t="s">
        <v>55</v>
      </c>
      <c r="B9" s="42" t="s">
        <v>56</v>
      </c>
      <c r="C9" s="42" t="s">
        <v>15</v>
      </c>
      <c r="D9" s="12">
        <v>3</v>
      </c>
      <c r="E9" s="7">
        <v>65</v>
      </c>
      <c r="F9" s="13">
        <v>3</v>
      </c>
      <c r="G9" s="7">
        <v>65</v>
      </c>
      <c r="H9" s="15">
        <v>5</v>
      </c>
      <c r="I9" s="16">
        <v>50</v>
      </c>
      <c r="J9" s="13">
        <v>3</v>
      </c>
      <c r="K9" s="16">
        <v>65</v>
      </c>
      <c r="L9" s="15">
        <v>11</v>
      </c>
      <c r="M9" s="16">
        <v>40</v>
      </c>
      <c r="N9" s="21"/>
      <c r="O9" s="16"/>
      <c r="P9" s="21"/>
      <c r="Q9" s="16"/>
      <c r="R9" s="13"/>
      <c r="S9" s="7"/>
      <c r="T9" s="9">
        <f t="shared" si="0"/>
        <v>285</v>
      </c>
      <c r="U9" s="10">
        <f t="shared" si="1"/>
        <v>7</v>
      </c>
      <c r="V9" s="19">
        <v>5</v>
      </c>
    </row>
    <row r="10" spans="1:22" ht="16.5">
      <c r="A10" s="22" t="s">
        <v>59</v>
      </c>
      <c r="B10" s="22" t="s">
        <v>60</v>
      </c>
      <c r="C10" s="22" t="s">
        <v>61</v>
      </c>
      <c r="D10" s="12"/>
      <c r="E10" s="7"/>
      <c r="F10" s="13">
        <v>1</v>
      </c>
      <c r="G10" s="7">
        <v>100</v>
      </c>
      <c r="H10" s="15">
        <v>1</v>
      </c>
      <c r="I10" s="16">
        <v>100</v>
      </c>
      <c r="J10" s="13"/>
      <c r="K10" s="16"/>
      <c r="L10" s="15"/>
      <c r="M10" s="17"/>
      <c r="N10" s="21">
        <v>2</v>
      </c>
      <c r="O10" s="16">
        <v>80</v>
      </c>
      <c r="P10" s="18"/>
      <c r="Q10" s="17"/>
      <c r="R10" s="13"/>
      <c r="S10" s="7"/>
      <c r="T10" s="9">
        <f t="shared" si="0"/>
        <v>280</v>
      </c>
      <c r="U10" s="10">
        <f t="shared" si="1"/>
        <v>8</v>
      </c>
      <c r="V10" s="19">
        <v>3</v>
      </c>
    </row>
    <row r="11" spans="1:22" ht="16.5">
      <c r="A11" s="42" t="s">
        <v>62</v>
      </c>
      <c r="B11" s="42" t="s">
        <v>63</v>
      </c>
      <c r="C11" s="42" t="s">
        <v>52</v>
      </c>
      <c r="D11" s="12">
        <v>5</v>
      </c>
      <c r="E11" s="7">
        <v>50</v>
      </c>
      <c r="F11" s="13">
        <v>8</v>
      </c>
      <c r="G11" s="7">
        <v>42</v>
      </c>
      <c r="H11" s="15">
        <v>9</v>
      </c>
      <c r="I11" s="16">
        <v>42</v>
      </c>
      <c r="J11" s="13">
        <v>1</v>
      </c>
      <c r="K11" s="16">
        <v>100</v>
      </c>
      <c r="L11" s="15">
        <v>12</v>
      </c>
      <c r="M11" s="16">
        <v>38</v>
      </c>
      <c r="N11" s="21"/>
      <c r="O11" s="16"/>
      <c r="P11" s="21"/>
      <c r="Q11" s="16"/>
      <c r="R11" s="13"/>
      <c r="S11" s="7"/>
      <c r="T11" s="9">
        <f t="shared" si="0"/>
        <v>272</v>
      </c>
      <c r="U11" s="10">
        <f t="shared" si="1"/>
        <v>9</v>
      </c>
      <c r="V11" s="19">
        <v>5</v>
      </c>
    </row>
    <row r="12" spans="1:22" ht="16.5">
      <c r="A12" s="27" t="s">
        <v>73</v>
      </c>
      <c r="B12" s="27" t="s">
        <v>74</v>
      </c>
      <c r="C12" s="27" t="s">
        <v>15</v>
      </c>
      <c r="D12" s="12"/>
      <c r="E12" s="7"/>
      <c r="F12" s="13">
        <v>11</v>
      </c>
      <c r="G12" s="7">
        <v>36</v>
      </c>
      <c r="H12" s="15">
        <v>12</v>
      </c>
      <c r="I12" s="16">
        <v>36</v>
      </c>
      <c r="J12" s="13"/>
      <c r="K12" s="16"/>
      <c r="L12" s="15">
        <v>8</v>
      </c>
      <c r="M12" s="16">
        <v>46</v>
      </c>
      <c r="N12" s="21">
        <v>8</v>
      </c>
      <c r="O12" s="16">
        <v>44</v>
      </c>
      <c r="P12" s="18"/>
      <c r="Q12" s="17"/>
      <c r="R12" s="13"/>
      <c r="S12" s="7"/>
      <c r="T12" s="9">
        <f t="shared" si="0"/>
        <v>162</v>
      </c>
      <c r="U12" s="10">
        <f t="shared" si="1"/>
        <v>10</v>
      </c>
      <c r="V12" s="19">
        <v>4</v>
      </c>
    </row>
    <row r="13" spans="1:22" ht="16.5">
      <c r="A13" s="42" t="s">
        <v>69</v>
      </c>
      <c r="B13" s="42" t="s">
        <v>70</v>
      </c>
      <c r="C13" s="42" t="s">
        <v>52</v>
      </c>
      <c r="D13" s="12">
        <v>7</v>
      </c>
      <c r="E13" s="26">
        <v>44</v>
      </c>
      <c r="F13" s="13">
        <v>12</v>
      </c>
      <c r="G13" s="7">
        <v>34</v>
      </c>
      <c r="H13" s="15">
        <v>13</v>
      </c>
      <c r="I13" s="16">
        <v>34</v>
      </c>
      <c r="J13" s="13"/>
      <c r="K13" s="16"/>
      <c r="L13" s="15">
        <v>9</v>
      </c>
      <c r="M13" s="16">
        <v>44</v>
      </c>
      <c r="N13" s="21"/>
      <c r="O13" s="16"/>
      <c r="P13" s="21"/>
      <c r="Q13" s="16"/>
      <c r="R13" s="13"/>
      <c r="S13" s="7"/>
      <c r="T13" s="9">
        <f t="shared" si="0"/>
        <v>156</v>
      </c>
      <c r="U13" s="10">
        <f t="shared" si="1"/>
        <v>11</v>
      </c>
      <c r="V13" s="19">
        <v>4</v>
      </c>
    </row>
    <row r="14" spans="1:22" ht="16.5">
      <c r="A14" s="23" t="s">
        <v>71</v>
      </c>
      <c r="B14" s="23" t="s">
        <v>72</v>
      </c>
      <c r="C14" s="22" t="s">
        <v>15</v>
      </c>
      <c r="D14" s="12"/>
      <c r="E14" s="7"/>
      <c r="F14" s="13">
        <v>9</v>
      </c>
      <c r="G14" s="7">
        <v>40</v>
      </c>
      <c r="H14" s="15">
        <v>11</v>
      </c>
      <c r="I14" s="16">
        <v>38</v>
      </c>
      <c r="J14" s="13"/>
      <c r="K14" s="16"/>
      <c r="L14" s="15"/>
      <c r="M14" s="16"/>
      <c r="N14" s="21">
        <v>5</v>
      </c>
      <c r="O14" s="16">
        <v>55</v>
      </c>
      <c r="P14" s="21"/>
      <c r="Q14" s="16"/>
      <c r="R14" s="13"/>
      <c r="S14" s="7"/>
      <c r="T14" s="9">
        <f t="shared" si="0"/>
        <v>133</v>
      </c>
      <c r="U14" s="10">
        <f t="shared" si="1"/>
        <v>12</v>
      </c>
      <c r="V14" s="19">
        <v>3</v>
      </c>
    </row>
    <row r="15" spans="1:22" ht="16.5">
      <c r="A15" s="27" t="s">
        <v>466</v>
      </c>
      <c r="B15" s="27" t="s">
        <v>467</v>
      </c>
      <c r="C15" s="27" t="s">
        <v>264</v>
      </c>
      <c r="D15" s="12"/>
      <c r="E15" s="7"/>
      <c r="F15" s="13"/>
      <c r="G15" s="34"/>
      <c r="H15" s="15"/>
      <c r="I15" s="16"/>
      <c r="J15" s="13"/>
      <c r="K15" s="16"/>
      <c r="L15" s="15"/>
      <c r="M15" s="16"/>
      <c r="N15" s="21">
        <v>9</v>
      </c>
      <c r="O15" s="16">
        <v>42</v>
      </c>
      <c r="P15" s="21"/>
      <c r="Q15" s="16"/>
      <c r="R15" s="13"/>
      <c r="S15" s="7"/>
      <c r="T15" s="9">
        <f t="shared" si="0"/>
        <v>42</v>
      </c>
      <c r="U15" s="10">
        <f t="shared" si="1"/>
        <v>13</v>
      </c>
      <c r="V15" s="19">
        <v>1</v>
      </c>
    </row>
    <row r="16" spans="1:22" ht="16.5">
      <c r="A16" s="25" t="s">
        <v>438</v>
      </c>
      <c r="B16" s="25" t="s">
        <v>439</v>
      </c>
      <c r="C16" s="25" t="s">
        <v>52</v>
      </c>
      <c r="D16" s="12"/>
      <c r="E16" s="26"/>
      <c r="F16" s="13"/>
      <c r="G16" s="7"/>
      <c r="H16" s="15"/>
      <c r="I16" s="16"/>
      <c r="J16" s="13"/>
      <c r="K16" s="16"/>
      <c r="L16" s="15">
        <v>10</v>
      </c>
      <c r="M16" s="16">
        <v>42</v>
      </c>
      <c r="N16" s="21"/>
      <c r="O16" s="16"/>
      <c r="P16" s="21"/>
      <c r="Q16" s="16"/>
      <c r="R16" s="13"/>
      <c r="S16" s="7"/>
      <c r="T16" s="9">
        <f t="shared" si="0"/>
        <v>42</v>
      </c>
      <c r="U16" s="10">
        <f t="shared" si="1"/>
        <v>14</v>
      </c>
      <c r="V16" s="19">
        <v>1</v>
      </c>
    </row>
    <row r="17" spans="1:22" ht="16.5">
      <c r="A17" s="27" t="s">
        <v>374</v>
      </c>
      <c r="B17" s="27" t="s">
        <v>468</v>
      </c>
      <c r="C17" s="27" t="s">
        <v>264</v>
      </c>
      <c r="D17" s="28"/>
      <c r="E17" s="7"/>
      <c r="F17" s="13"/>
      <c r="G17" s="29"/>
      <c r="H17" s="15"/>
      <c r="I17" s="16"/>
      <c r="J17" s="13"/>
      <c r="K17" s="16"/>
      <c r="L17" s="15"/>
      <c r="M17" s="16"/>
      <c r="N17" s="21">
        <v>10</v>
      </c>
      <c r="O17" s="16">
        <v>40</v>
      </c>
      <c r="P17" s="21"/>
      <c r="Q17" s="16"/>
      <c r="R17" s="13"/>
      <c r="S17" s="7"/>
      <c r="T17" s="9">
        <f t="shared" si="0"/>
        <v>40</v>
      </c>
      <c r="U17" s="10">
        <f t="shared" si="1"/>
        <v>15</v>
      </c>
      <c r="V17" s="30">
        <v>1</v>
      </c>
    </row>
    <row r="18" spans="1:22" ht="16.5">
      <c r="A18" s="25" t="s">
        <v>75</v>
      </c>
      <c r="B18" s="25" t="s">
        <v>54</v>
      </c>
      <c r="C18" s="25" t="s">
        <v>24</v>
      </c>
      <c r="D18" s="28"/>
      <c r="E18" s="7"/>
      <c r="F18" s="13">
        <v>13</v>
      </c>
      <c r="G18" s="7">
        <v>32</v>
      </c>
      <c r="H18" s="15"/>
      <c r="I18" s="16"/>
      <c r="J18" s="13"/>
      <c r="K18" s="16"/>
      <c r="L18" s="15"/>
      <c r="M18" s="16"/>
      <c r="N18" s="21"/>
      <c r="O18" s="16"/>
      <c r="P18" s="21"/>
      <c r="Q18" s="16"/>
      <c r="R18" s="13"/>
      <c r="S18" s="7"/>
      <c r="T18" s="9">
        <f t="shared" si="0"/>
        <v>32</v>
      </c>
      <c r="U18" s="10">
        <f t="shared" si="1"/>
        <v>16</v>
      </c>
      <c r="V18" s="19">
        <v>1</v>
      </c>
    </row>
    <row r="19" spans="1:22" ht="16.5">
      <c r="A19" s="31" t="s">
        <v>45</v>
      </c>
      <c r="B19" s="31" t="s">
        <v>437</v>
      </c>
      <c r="C19" s="25" t="s">
        <v>12</v>
      </c>
      <c r="D19" s="33"/>
      <c r="E19" s="7"/>
      <c r="F19" s="13"/>
      <c r="G19" s="7"/>
      <c r="H19" s="15"/>
      <c r="I19" s="16"/>
      <c r="J19" s="13"/>
      <c r="K19" s="16"/>
      <c r="L19" s="15">
        <v>2</v>
      </c>
      <c r="M19" s="16">
        <v>0</v>
      </c>
      <c r="N19" s="21">
        <v>3</v>
      </c>
      <c r="O19" s="16">
        <v>0</v>
      </c>
      <c r="P19" s="21"/>
      <c r="Q19" s="16"/>
      <c r="R19" s="13"/>
      <c r="S19" s="7"/>
      <c r="T19" s="9">
        <f t="shared" si="0"/>
        <v>0</v>
      </c>
      <c r="U19" s="10">
        <f t="shared" si="1"/>
        <v>17</v>
      </c>
      <c r="V19" s="19">
        <v>2</v>
      </c>
    </row>
    <row r="20" spans="1:22" ht="16.5">
      <c r="A20" s="25" t="s">
        <v>343</v>
      </c>
      <c r="B20" s="25" t="s">
        <v>344</v>
      </c>
      <c r="C20" s="25" t="s">
        <v>345</v>
      </c>
      <c r="D20" s="28"/>
      <c r="E20" s="7"/>
      <c r="F20" s="13"/>
      <c r="G20" s="7"/>
      <c r="H20" s="15">
        <v>7</v>
      </c>
      <c r="I20" s="16">
        <v>0</v>
      </c>
      <c r="J20" s="13"/>
      <c r="K20" s="16"/>
      <c r="L20" s="15">
        <v>3</v>
      </c>
      <c r="M20" s="16">
        <v>0</v>
      </c>
      <c r="N20" s="21"/>
      <c r="O20" s="16"/>
      <c r="P20" s="21"/>
      <c r="Q20" s="16"/>
      <c r="R20" s="13"/>
      <c r="S20" s="7"/>
      <c r="T20" s="9">
        <f t="shared" si="0"/>
        <v>0</v>
      </c>
      <c r="U20" s="10">
        <f t="shared" si="1"/>
        <v>18</v>
      </c>
      <c r="V20" s="19">
        <v>2</v>
      </c>
    </row>
    <row r="21" spans="1:22" ht="16.5">
      <c r="A21" s="27" t="s">
        <v>204</v>
      </c>
      <c r="B21" s="27" t="s">
        <v>440</v>
      </c>
      <c r="C21" s="27" t="s">
        <v>12</v>
      </c>
      <c r="D21" s="28"/>
      <c r="E21" s="7"/>
      <c r="F21" s="13"/>
      <c r="G21" s="7"/>
      <c r="H21" s="15"/>
      <c r="I21" s="16"/>
      <c r="J21" s="13"/>
      <c r="K21" s="16"/>
      <c r="L21" s="15">
        <v>13</v>
      </c>
      <c r="M21" s="16">
        <v>0</v>
      </c>
      <c r="N21" s="21"/>
      <c r="O21" s="16"/>
      <c r="P21" s="21"/>
      <c r="Q21" s="16"/>
      <c r="R21" s="13"/>
      <c r="S21" s="7"/>
      <c r="T21" s="9">
        <f t="shared" si="0"/>
        <v>0</v>
      </c>
      <c r="U21" s="10">
        <f t="shared" si="1"/>
        <v>19</v>
      </c>
      <c r="V21" s="30">
        <v>1</v>
      </c>
    </row>
    <row r="22" spans="1:22" ht="16.5">
      <c r="A22" s="27" t="s">
        <v>327</v>
      </c>
      <c r="B22" s="27" t="s">
        <v>346</v>
      </c>
      <c r="C22" s="27" t="s">
        <v>347</v>
      </c>
      <c r="D22" s="28"/>
      <c r="E22" s="7"/>
      <c r="F22" s="13"/>
      <c r="G22" s="7"/>
      <c r="H22" s="15">
        <v>14</v>
      </c>
      <c r="I22" s="16">
        <v>0</v>
      </c>
      <c r="J22" s="13"/>
      <c r="K22" s="16"/>
      <c r="L22" s="15"/>
      <c r="M22" s="16"/>
      <c r="N22" s="21"/>
      <c r="O22" s="16"/>
      <c r="P22" s="21"/>
      <c r="Q22" s="16"/>
      <c r="R22" s="13"/>
      <c r="S22" s="7"/>
      <c r="T22" s="9">
        <f t="shared" si="0"/>
        <v>0</v>
      </c>
      <c r="U22" s="10">
        <f t="shared" si="1"/>
        <v>20</v>
      </c>
      <c r="V22" s="30">
        <v>1</v>
      </c>
    </row>
    <row r="23" spans="1:22" ht="16.5">
      <c r="A23" s="25" t="s">
        <v>348</v>
      </c>
      <c r="B23" s="25" t="s">
        <v>148</v>
      </c>
      <c r="C23" s="25" t="s">
        <v>12</v>
      </c>
      <c r="D23" s="28"/>
      <c r="E23" s="7"/>
      <c r="F23" s="13"/>
      <c r="G23" s="7"/>
      <c r="H23" s="15">
        <v>15</v>
      </c>
      <c r="I23" s="16">
        <v>0</v>
      </c>
      <c r="J23" s="13"/>
      <c r="K23" s="16"/>
      <c r="L23" s="15"/>
      <c r="M23" s="16"/>
      <c r="N23" s="21"/>
      <c r="O23" s="16"/>
      <c r="P23" s="21"/>
      <c r="Q23" s="16"/>
      <c r="R23" s="13"/>
      <c r="S23" s="7"/>
      <c r="T23" s="9">
        <f t="shared" si="0"/>
        <v>0</v>
      </c>
      <c r="U23" s="10">
        <f t="shared" si="1"/>
        <v>21</v>
      </c>
      <c r="V23" s="19">
        <v>1</v>
      </c>
    </row>
    <row r="24" spans="1:22" ht="16.5">
      <c r="A24" s="34"/>
      <c r="B24" s="34"/>
      <c r="C24" s="34"/>
      <c r="D24" s="28"/>
      <c r="E24" s="7"/>
      <c r="F24" s="13"/>
      <c r="G24" s="7"/>
      <c r="H24" s="15"/>
      <c r="I24" s="16"/>
      <c r="J24" s="13"/>
      <c r="K24" s="16"/>
      <c r="L24" s="15"/>
      <c r="M24" s="16"/>
      <c r="N24" s="21"/>
      <c r="O24" s="16"/>
      <c r="P24" s="21"/>
      <c r="Q24" s="16"/>
      <c r="R24" s="13"/>
      <c r="S24" s="7"/>
      <c r="T24" s="9">
        <f t="shared" si="0"/>
        <v>0</v>
      </c>
      <c r="U24" s="10">
        <f t="shared" si="1"/>
        <v>22</v>
      </c>
      <c r="V24" s="2"/>
    </row>
    <row r="25" spans="1:22" ht="16.5">
      <c r="A25" s="34"/>
      <c r="B25" s="34"/>
      <c r="C25" s="34"/>
      <c r="D25" s="28"/>
      <c r="E25" s="7"/>
      <c r="F25" s="13"/>
      <c r="G25" s="7"/>
      <c r="H25" s="15"/>
      <c r="I25" s="16"/>
      <c r="J25" s="13"/>
      <c r="K25" s="16"/>
      <c r="L25" s="15"/>
      <c r="M25" s="16"/>
      <c r="N25" s="21"/>
      <c r="O25" s="16"/>
      <c r="P25" s="21"/>
      <c r="Q25" s="16"/>
      <c r="R25" s="13"/>
      <c r="S25" s="7"/>
      <c r="T25" s="9">
        <f t="shared" si="0"/>
        <v>0</v>
      </c>
      <c r="U25" s="10">
        <f t="shared" si="1"/>
        <v>23</v>
      </c>
      <c r="V25" s="30"/>
    </row>
    <row r="26" spans="1:22" ht="16.5">
      <c r="A26" s="34"/>
      <c r="B26" s="34"/>
      <c r="C26" s="34"/>
      <c r="D26" s="28"/>
      <c r="E26" s="7"/>
      <c r="F26" s="13"/>
      <c r="G26" s="7"/>
      <c r="H26" s="15"/>
      <c r="I26" s="16"/>
      <c r="J26" s="13"/>
      <c r="K26" s="16"/>
      <c r="L26" s="15"/>
      <c r="M26" s="16"/>
      <c r="N26" s="21"/>
      <c r="O26" s="16"/>
      <c r="P26" s="21"/>
      <c r="Q26" s="16"/>
      <c r="R26" s="13"/>
      <c r="S26" s="7"/>
      <c r="T26" s="9">
        <f t="shared" si="0"/>
        <v>0</v>
      </c>
      <c r="U26" s="10">
        <f t="shared" si="1"/>
        <v>24</v>
      </c>
      <c r="V26" s="30"/>
    </row>
    <row r="27" spans="1:22" ht="16.5">
      <c r="A27" s="34"/>
      <c r="B27" s="34"/>
      <c r="C27" s="34"/>
      <c r="D27" s="28"/>
      <c r="E27" s="7"/>
      <c r="F27" s="13"/>
      <c r="G27" s="7"/>
      <c r="H27" s="15"/>
      <c r="I27" s="16"/>
      <c r="J27" s="13"/>
      <c r="K27" s="16"/>
      <c r="L27" s="15"/>
      <c r="M27" s="16"/>
      <c r="N27" s="21"/>
      <c r="O27" s="16"/>
      <c r="P27" s="21"/>
      <c r="Q27" s="16"/>
      <c r="R27" s="13"/>
      <c r="S27" s="7"/>
      <c r="T27" s="9">
        <f t="shared" si="0"/>
        <v>0</v>
      </c>
      <c r="U27" s="10">
        <f t="shared" si="1"/>
        <v>25</v>
      </c>
      <c r="V27" s="19"/>
    </row>
    <row r="28" spans="1:22" ht="16.5">
      <c r="A28" s="34"/>
      <c r="B28" s="34"/>
      <c r="C28" s="34"/>
      <c r="D28" s="28"/>
      <c r="E28" s="7"/>
      <c r="F28" s="13"/>
      <c r="G28" s="7"/>
      <c r="H28" s="15"/>
      <c r="I28" s="16"/>
      <c r="J28" s="13"/>
      <c r="K28" s="16"/>
      <c r="L28" s="15"/>
      <c r="M28" s="16"/>
      <c r="N28" s="21"/>
      <c r="O28" s="16"/>
      <c r="P28" s="21"/>
      <c r="Q28" s="16"/>
      <c r="R28" s="13"/>
      <c r="S28" s="7"/>
      <c r="T28" s="9">
        <f t="shared" si="0"/>
        <v>0</v>
      </c>
      <c r="U28" s="10">
        <f t="shared" si="1"/>
        <v>26</v>
      </c>
      <c r="V28" s="19"/>
    </row>
    <row r="29" spans="1:22" ht="16.5">
      <c r="A29" s="34"/>
      <c r="B29" s="34"/>
      <c r="C29" s="34"/>
      <c r="D29" s="28"/>
      <c r="E29" s="7"/>
      <c r="F29" s="13"/>
      <c r="G29" s="7"/>
      <c r="H29" s="15"/>
      <c r="I29" s="16"/>
      <c r="J29" s="13"/>
      <c r="K29" s="16"/>
      <c r="L29" s="15"/>
      <c r="M29" s="16"/>
      <c r="N29" s="21"/>
      <c r="O29" s="16"/>
      <c r="P29" s="21"/>
      <c r="Q29" s="16"/>
      <c r="R29" s="13"/>
      <c r="S29" s="7"/>
      <c r="T29" s="9">
        <f t="shared" si="0"/>
        <v>0</v>
      </c>
      <c r="U29" s="10">
        <f t="shared" si="1"/>
        <v>27</v>
      </c>
      <c r="V29" s="30"/>
    </row>
    <row r="30" spans="1:22" ht="16.5">
      <c r="A30" s="27"/>
      <c r="B30" s="27"/>
      <c r="C30" s="27"/>
      <c r="D30" s="28"/>
      <c r="E30" s="7"/>
      <c r="F30" s="13"/>
      <c r="G30" s="7"/>
      <c r="H30" s="15"/>
      <c r="I30" s="16"/>
      <c r="J30" s="13"/>
      <c r="K30" s="16"/>
      <c r="L30" s="15"/>
      <c r="M30" s="16"/>
      <c r="N30" s="21"/>
      <c r="O30" s="16"/>
      <c r="P30" s="21"/>
      <c r="Q30" s="16"/>
      <c r="R30" s="13"/>
      <c r="S30" s="7"/>
      <c r="T30" s="9">
        <f t="shared" si="0"/>
        <v>0</v>
      </c>
      <c r="U30" s="10">
        <f t="shared" si="1"/>
        <v>28</v>
      </c>
      <c r="V30" s="19"/>
    </row>
    <row r="31" spans="1:22" ht="16.5">
      <c r="A31" s="27"/>
      <c r="B31" s="27"/>
      <c r="C31" s="27"/>
      <c r="D31" s="28"/>
      <c r="E31" s="7"/>
      <c r="F31" s="13"/>
      <c r="G31" s="7"/>
      <c r="H31" s="15"/>
      <c r="I31" s="16"/>
      <c r="J31" s="13"/>
      <c r="K31" s="16"/>
      <c r="L31" s="15"/>
      <c r="M31" s="16"/>
      <c r="N31" s="21"/>
      <c r="O31" s="16"/>
      <c r="P31" s="21"/>
      <c r="Q31" s="16"/>
      <c r="R31" s="13"/>
      <c r="S31" s="7"/>
      <c r="T31" s="9">
        <f t="shared" si="0"/>
        <v>0</v>
      </c>
      <c r="U31" s="10">
        <f t="shared" si="1"/>
        <v>29</v>
      </c>
      <c r="V31" s="30"/>
    </row>
    <row r="32" spans="1:22" ht="16.5">
      <c r="A32" s="27"/>
      <c r="B32" s="35"/>
      <c r="C32" s="27"/>
      <c r="D32" s="28"/>
      <c r="E32" s="7"/>
      <c r="F32" s="13"/>
      <c r="G32" s="7"/>
      <c r="H32" s="15"/>
      <c r="I32" s="16"/>
      <c r="J32" s="13"/>
      <c r="K32" s="16"/>
      <c r="L32" s="15"/>
      <c r="M32" s="16"/>
      <c r="N32" s="21"/>
      <c r="O32" s="16"/>
      <c r="P32" s="21"/>
      <c r="Q32" s="16"/>
      <c r="R32" s="13"/>
      <c r="S32" s="7"/>
      <c r="T32" s="9">
        <f t="shared" si="0"/>
        <v>0</v>
      </c>
      <c r="U32" s="10">
        <f t="shared" si="1"/>
        <v>30</v>
      </c>
      <c r="V32" s="2"/>
    </row>
    <row r="33" spans="1:22" ht="16.5">
      <c r="A33" s="27"/>
      <c r="B33" s="27"/>
      <c r="C33" s="27"/>
      <c r="D33" s="28"/>
      <c r="E33" s="7"/>
      <c r="F33" s="13"/>
      <c r="G33" s="7"/>
      <c r="H33" s="15"/>
      <c r="I33" s="16"/>
      <c r="J33" s="13"/>
      <c r="K33" s="16"/>
      <c r="L33" s="15"/>
      <c r="M33" s="16"/>
      <c r="N33" s="21"/>
      <c r="O33" s="16"/>
      <c r="P33" s="21"/>
      <c r="Q33" s="16"/>
      <c r="R33" s="13"/>
      <c r="S33" s="7"/>
      <c r="T33" s="9">
        <f t="shared" si="0"/>
        <v>0</v>
      </c>
      <c r="U33" s="10">
        <f t="shared" si="1"/>
        <v>31</v>
      </c>
      <c r="V33" s="19"/>
    </row>
    <row r="34" spans="1:22" ht="16.5">
      <c r="A34" s="25"/>
      <c r="B34" s="25"/>
      <c r="C34" s="27"/>
      <c r="D34" s="28"/>
      <c r="E34" s="7"/>
      <c r="F34" s="13"/>
      <c r="G34" s="7"/>
      <c r="H34" s="15"/>
      <c r="I34" s="16"/>
      <c r="J34" s="13"/>
      <c r="K34" s="16"/>
      <c r="L34" s="15"/>
      <c r="M34" s="16"/>
      <c r="N34" s="21"/>
      <c r="O34" s="16"/>
      <c r="P34" s="21"/>
      <c r="Q34" s="16"/>
      <c r="R34" s="13"/>
      <c r="S34" s="7"/>
      <c r="T34" s="9">
        <f t="shared" si="0"/>
        <v>0</v>
      </c>
      <c r="U34" s="10">
        <f t="shared" si="1"/>
        <v>32</v>
      </c>
      <c r="V34" s="30"/>
    </row>
    <row r="35" spans="1:22" ht="16.5">
      <c r="A35" s="27"/>
      <c r="B35" s="27"/>
      <c r="C35" s="27"/>
      <c r="D35" s="28"/>
      <c r="E35" s="7"/>
      <c r="F35" s="13"/>
      <c r="G35" s="7"/>
      <c r="H35" s="15"/>
      <c r="I35" s="16"/>
      <c r="J35" s="13"/>
      <c r="K35" s="16"/>
      <c r="L35" s="15"/>
      <c r="M35" s="16"/>
      <c r="N35" s="21"/>
      <c r="O35" s="16"/>
      <c r="P35" s="21"/>
      <c r="Q35" s="16"/>
      <c r="R35" s="13"/>
      <c r="S35" s="7"/>
      <c r="T35" s="9">
        <f t="shared" ref="T35:T66" si="2">E35+G35+I35+K35+M35+S35+O35+Q35</f>
        <v>0</v>
      </c>
      <c r="U35" s="10">
        <f t="shared" si="1"/>
        <v>33</v>
      </c>
      <c r="V35" s="2"/>
    </row>
    <row r="36" spans="1:22" ht="16.5">
      <c r="A36" s="34"/>
      <c r="B36" s="34"/>
      <c r="C36" s="27"/>
      <c r="D36" s="28"/>
      <c r="E36" s="7"/>
      <c r="F36" s="13"/>
      <c r="G36" s="7"/>
      <c r="H36" s="15"/>
      <c r="I36" s="16"/>
      <c r="J36" s="13"/>
      <c r="K36" s="16"/>
      <c r="L36" s="15"/>
      <c r="M36" s="16"/>
      <c r="N36" s="21"/>
      <c r="O36" s="16"/>
      <c r="P36" s="21"/>
      <c r="Q36" s="16"/>
      <c r="R36" s="13"/>
      <c r="S36" s="7"/>
      <c r="T36" s="9">
        <f t="shared" si="2"/>
        <v>0</v>
      </c>
      <c r="U36" s="10">
        <f t="shared" ref="U36:U52" si="3">U35+1</f>
        <v>34</v>
      </c>
      <c r="V36" s="2"/>
    </row>
    <row r="37" spans="1:22" ht="16.5">
      <c r="A37" s="34"/>
      <c r="B37" s="34"/>
      <c r="C37" s="34"/>
      <c r="D37" s="28"/>
      <c r="E37" s="7"/>
      <c r="F37" s="13"/>
      <c r="G37" s="7"/>
      <c r="H37" s="15"/>
      <c r="I37" s="16"/>
      <c r="J37" s="13"/>
      <c r="K37" s="16"/>
      <c r="L37" s="15"/>
      <c r="M37" s="16"/>
      <c r="N37" s="21"/>
      <c r="O37" s="16"/>
      <c r="P37" s="21"/>
      <c r="Q37" s="16"/>
      <c r="R37" s="13"/>
      <c r="S37" s="7"/>
      <c r="T37" s="9">
        <f t="shared" si="2"/>
        <v>0</v>
      </c>
      <c r="U37" s="10">
        <f t="shared" si="3"/>
        <v>35</v>
      </c>
      <c r="V37" s="30"/>
    </row>
    <row r="38" spans="1:22" ht="16.5">
      <c r="A38" s="34"/>
      <c r="B38" s="34"/>
      <c r="C38" s="34"/>
      <c r="D38" s="28"/>
      <c r="E38" s="7"/>
      <c r="F38" s="13"/>
      <c r="G38" s="7"/>
      <c r="H38" s="15"/>
      <c r="I38" s="16"/>
      <c r="J38" s="13"/>
      <c r="K38" s="16"/>
      <c r="L38" s="15"/>
      <c r="M38" s="16"/>
      <c r="N38" s="21"/>
      <c r="O38" s="16"/>
      <c r="P38" s="21"/>
      <c r="Q38" s="16"/>
      <c r="R38" s="13"/>
      <c r="S38" s="7"/>
      <c r="T38" s="9">
        <f t="shared" si="2"/>
        <v>0</v>
      </c>
      <c r="U38" s="10">
        <f t="shared" si="3"/>
        <v>36</v>
      </c>
      <c r="V38" s="30"/>
    </row>
    <row r="39" spans="1:22" ht="16.5">
      <c r="A39" s="25"/>
      <c r="B39" s="25"/>
      <c r="C39" s="34"/>
      <c r="D39" s="28"/>
      <c r="E39" s="7"/>
      <c r="F39" s="13"/>
      <c r="G39" s="7"/>
      <c r="H39" s="15"/>
      <c r="I39" s="16"/>
      <c r="J39" s="13"/>
      <c r="K39" s="16"/>
      <c r="L39" s="15"/>
      <c r="M39" s="16"/>
      <c r="N39" s="21"/>
      <c r="O39" s="16"/>
      <c r="P39" s="21"/>
      <c r="Q39" s="16"/>
      <c r="R39" s="13"/>
      <c r="S39" s="7"/>
      <c r="T39" s="9">
        <f t="shared" si="2"/>
        <v>0</v>
      </c>
      <c r="U39" s="10">
        <f t="shared" si="3"/>
        <v>37</v>
      </c>
      <c r="V39" s="2"/>
    </row>
    <row r="40" spans="1:22" ht="16.5">
      <c r="A40" s="34"/>
      <c r="B40" s="34"/>
      <c r="C40" s="34"/>
      <c r="D40" s="28"/>
      <c r="E40" s="7"/>
      <c r="F40" s="13"/>
      <c r="G40" s="7"/>
      <c r="H40" s="15"/>
      <c r="I40" s="16"/>
      <c r="J40" s="13"/>
      <c r="K40" s="16"/>
      <c r="L40" s="15"/>
      <c r="M40" s="16"/>
      <c r="N40" s="21"/>
      <c r="O40" s="16"/>
      <c r="P40" s="21"/>
      <c r="Q40" s="16"/>
      <c r="R40" s="13"/>
      <c r="S40" s="7"/>
      <c r="T40" s="9">
        <f t="shared" si="2"/>
        <v>0</v>
      </c>
      <c r="U40" s="10">
        <f t="shared" si="3"/>
        <v>38</v>
      </c>
      <c r="V40" s="2"/>
    </row>
    <row r="41" spans="1:22" ht="16.5">
      <c r="A41" s="34"/>
      <c r="B41" s="34"/>
      <c r="C41" s="34"/>
      <c r="D41" s="28"/>
      <c r="E41" s="7"/>
      <c r="F41" s="13"/>
      <c r="G41" s="7"/>
      <c r="H41" s="15"/>
      <c r="I41" s="16"/>
      <c r="J41" s="13"/>
      <c r="K41" s="16"/>
      <c r="L41" s="15"/>
      <c r="M41" s="16"/>
      <c r="N41" s="21"/>
      <c r="O41" s="16"/>
      <c r="P41" s="21"/>
      <c r="Q41" s="16"/>
      <c r="R41" s="13"/>
      <c r="S41" s="7"/>
      <c r="T41" s="9">
        <f t="shared" si="2"/>
        <v>0</v>
      </c>
      <c r="U41" s="10">
        <f t="shared" si="3"/>
        <v>39</v>
      </c>
      <c r="V41" s="2"/>
    </row>
    <row r="42" spans="1:22" ht="16.5">
      <c r="A42" s="34"/>
      <c r="B42" s="34"/>
      <c r="C42" s="34"/>
      <c r="D42" s="28"/>
      <c r="E42" s="7"/>
      <c r="F42" s="13"/>
      <c r="G42" s="7"/>
      <c r="H42" s="15"/>
      <c r="I42" s="16"/>
      <c r="J42" s="13"/>
      <c r="K42" s="16"/>
      <c r="L42" s="15"/>
      <c r="M42" s="16"/>
      <c r="N42" s="21"/>
      <c r="O42" s="16"/>
      <c r="P42" s="21"/>
      <c r="Q42" s="16"/>
      <c r="R42" s="13"/>
      <c r="S42" s="7"/>
      <c r="T42" s="9">
        <f t="shared" si="2"/>
        <v>0</v>
      </c>
      <c r="U42" s="10">
        <f t="shared" si="3"/>
        <v>40</v>
      </c>
      <c r="V42" s="2"/>
    </row>
    <row r="43" spans="1:22" ht="16.5">
      <c r="A43" s="34"/>
      <c r="B43" s="34"/>
      <c r="C43" s="34"/>
      <c r="D43" s="28"/>
      <c r="E43" s="7"/>
      <c r="F43" s="13"/>
      <c r="G43" s="7"/>
      <c r="H43" s="15"/>
      <c r="I43" s="16"/>
      <c r="J43" s="13"/>
      <c r="K43" s="16"/>
      <c r="L43" s="15"/>
      <c r="M43" s="16"/>
      <c r="N43" s="21"/>
      <c r="O43" s="16"/>
      <c r="P43" s="21"/>
      <c r="Q43" s="16"/>
      <c r="R43" s="13"/>
      <c r="S43" s="7"/>
      <c r="T43" s="9">
        <f t="shared" si="2"/>
        <v>0</v>
      </c>
      <c r="U43" s="10">
        <f t="shared" si="3"/>
        <v>41</v>
      </c>
      <c r="V43" s="2"/>
    </row>
    <row r="44" spans="1:22" ht="16.5">
      <c r="A44" s="34"/>
      <c r="B44" s="34"/>
      <c r="C44" s="34"/>
      <c r="D44" s="28"/>
      <c r="E44" s="7"/>
      <c r="F44" s="13"/>
      <c r="G44" s="7"/>
      <c r="H44" s="15"/>
      <c r="I44" s="16"/>
      <c r="J44" s="13"/>
      <c r="K44" s="16"/>
      <c r="L44" s="15"/>
      <c r="M44" s="16"/>
      <c r="N44" s="21"/>
      <c r="O44" s="16"/>
      <c r="P44" s="21"/>
      <c r="Q44" s="16"/>
      <c r="R44" s="13"/>
      <c r="S44" s="7"/>
      <c r="T44" s="9">
        <f t="shared" si="2"/>
        <v>0</v>
      </c>
      <c r="U44" s="10">
        <f t="shared" si="3"/>
        <v>42</v>
      </c>
      <c r="V44" s="2"/>
    </row>
    <row r="45" spans="1:22" ht="16.5">
      <c r="A45" s="34"/>
      <c r="B45" s="34"/>
      <c r="C45" s="34"/>
      <c r="D45" s="28"/>
      <c r="E45" s="7"/>
      <c r="F45" s="13"/>
      <c r="G45" s="7"/>
      <c r="H45" s="15"/>
      <c r="I45" s="16"/>
      <c r="J45" s="13"/>
      <c r="K45" s="16"/>
      <c r="L45" s="15"/>
      <c r="M45" s="16"/>
      <c r="N45" s="21"/>
      <c r="O45" s="16"/>
      <c r="P45" s="21"/>
      <c r="Q45" s="16"/>
      <c r="R45" s="13"/>
      <c r="S45" s="7"/>
      <c r="T45" s="9">
        <f t="shared" si="2"/>
        <v>0</v>
      </c>
      <c r="U45" s="10">
        <f t="shared" si="3"/>
        <v>43</v>
      </c>
      <c r="V45" s="2"/>
    </row>
    <row r="46" spans="1:22" ht="16.5">
      <c r="A46" s="34"/>
      <c r="B46" s="34"/>
      <c r="C46" s="34"/>
      <c r="D46" s="28"/>
      <c r="E46" s="7"/>
      <c r="F46" s="13"/>
      <c r="G46" s="7"/>
      <c r="H46" s="15"/>
      <c r="I46" s="16"/>
      <c r="J46" s="13"/>
      <c r="K46" s="16"/>
      <c r="L46" s="15"/>
      <c r="M46" s="16"/>
      <c r="N46" s="21"/>
      <c r="O46" s="16"/>
      <c r="P46" s="21"/>
      <c r="Q46" s="16"/>
      <c r="R46" s="13"/>
      <c r="S46" s="7"/>
      <c r="T46" s="9">
        <f t="shared" si="2"/>
        <v>0</v>
      </c>
      <c r="U46" s="10">
        <f t="shared" si="3"/>
        <v>44</v>
      </c>
      <c r="V46" s="2"/>
    </row>
    <row r="47" spans="1:22" ht="16.5">
      <c r="A47" s="34"/>
      <c r="B47" s="34"/>
      <c r="C47" s="34"/>
      <c r="D47" s="28"/>
      <c r="E47" s="7"/>
      <c r="F47" s="13"/>
      <c r="G47" s="7"/>
      <c r="H47" s="15"/>
      <c r="I47" s="16"/>
      <c r="J47" s="13"/>
      <c r="K47" s="16"/>
      <c r="L47" s="15"/>
      <c r="M47" s="16"/>
      <c r="N47" s="21"/>
      <c r="O47" s="16"/>
      <c r="P47" s="21"/>
      <c r="Q47" s="16"/>
      <c r="R47" s="13"/>
      <c r="S47" s="7"/>
      <c r="T47" s="9">
        <f t="shared" si="2"/>
        <v>0</v>
      </c>
      <c r="U47" s="10">
        <f t="shared" si="3"/>
        <v>45</v>
      </c>
      <c r="V47" s="2"/>
    </row>
    <row r="48" spans="1:22" ht="16.5">
      <c r="A48" s="34"/>
      <c r="B48" s="34"/>
      <c r="C48" s="34"/>
      <c r="D48" s="28"/>
      <c r="E48" s="7"/>
      <c r="F48" s="13"/>
      <c r="G48" s="7"/>
      <c r="H48" s="15"/>
      <c r="I48" s="16"/>
      <c r="J48" s="13"/>
      <c r="K48" s="16"/>
      <c r="L48" s="15"/>
      <c r="M48" s="16"/>
      <c r="N48" s="21"/>
      <c r="O48" s="16"/>
      <c r="P48" s="21"/>
      <c r="Q48" s="16"/>
      <c r="R48" s="13"/>
      <c r="S48" s="7"/>
      <c r="T48" s="9">
        <f t="shared" si="2"/>
        <v>0</v>
      </c>
      <c r="U48" s="10">
        <f t="shared" si="3"/>
        <v>46</v>
      </c>
      <c r="V48" s="2"/>
    </row>
    <row r="49" spans="1:22" ht="16.5">
      <c r="A49" s="34"/>
      <c r="B49" s="34"/>
      <c r="C49" s="34"/>
      <c r="D49" s="28"/>
      <c r="E49" s="7"/>
      <c r="F49" s="13"/>
      <c r="G49" s="7"/>
      <c r="H49" s="15"/>
      <c r="I49" s="16"/>
      <c r="J49" s="13"/>
      <c r="K49" s="16"/>
      <c r="L49" s="15"/>
      <c r="M49" s="16"/>
      <c r="N49" s="21"/>
      <c r="O49" s="16"/>
      <c r="P49" s="21"/>
      <c r="Q49" s="16"/>
      <c r="R49" s="13"/>
      <c r="S49" s="7"/>
      <c r="T49" s="9">
        <f t="shared" si="2"/>
        <v>0</v>
      </c>
      <c r="U49" s="10">
        <f t="shared" si="3"/>
        <v>47</v>
      </c>
      <c r="V49" s="2"/>
    </row>
    <row r="50" spans="1:22" ht="16.5">
      <c r="A50" s="34"/>
      <c r="B50" s="34"/>
      <c r="C50" s="34"/>
      <c r="D50" s="28"/>
      <c r="E50" s="7"/>
      <c r="F50" s="13"/>
      <c r="G50" s="7"/>
      <c r="H50" s="15"/>
      <c r="I50" s="16"/>
      <c r="J50" s="13"/>
      <c r="K50" s="16"/>
      <c r="L50" s="15"/>
      <c r="M50" s="16"/>
      <c r="N50" s="21"/>
      <c r="O50" s="16"/>
      <c r="P50" s="21"/>
      <c r="Q50" s="16"/>
      <c r="R50" s="13"/>
      <c r="S50" s="7"/>
      <c r="T50" s="9">
        <f t="shared" si="2"/>
        <v>0</v>
      </c>
      <c r="U50" s="10">
        <f t="shared" si="3"/>
        <v>48</v>
      </c>
      <c r="V50" s="2"/>
    </row>
    <row r="51" spans="1:22" ht="16.5">
      <c r="A51" s="34"/>
      <c r="B51" s="34"/>
      <c r="C51" s="34"/>
      <c r="D51" s="28"/>
      <c r="E51" s="7"/>
      <c r="F51" s="13"/>
      <c r="G51" s="7"/>
      <c r="H51" s="15"/>
      <c r="I51" s="16"/>
      <c r="J51" s="13"/>
      <c r="K51" s="16"/>
      <c r="L51" s="15"/>
      <c r="M51" s="16"/>
      <c r="N51" s="21"/>
      <c r="O51" s="16"/>
      <c r="P51" s="21"/>
      <c r="Q51" s="16"/>
      <c r="R51" s="13"/>
      <c r="S51" s="7"/>
      <c r="T51" s="9">
        <f t="shared" si="2"/>
        <v>0</v>
      </c>
      <c r="U51" s="10">
        <f t="shared" si="3"/>
        <v>49</v>
      </c>
      <c r="V51" s="2"/>
    </row>
    <row r="52" spans="1:22" ht="16.5">
      <c r="A52" s="34"/>
      <c r="B52" s="34"/>
      <c r="C52" s="34"/>
      <c r="D52" s="28"/>
      <c r="E52" s="7"/>
      <c r="F52" s="13"/>
      <c r="G52" s="7"/>
      <c r="H52" s="15"/>
      <c r="I52" s="16"/>
      <c r="J52" s="13"/>
      <c r="K52" s="16"/>
      <c r="L52" s="15"/>
      <c r="M52" s="16"/>
      <c r="N52" s="21"/>
      <c r="O52" s="16"/>
      <c r="P52" s="21"/>
      <c r="Q52" s="16"/>
      <c r="R52" s="13"/>
      <c r="S52" s="7"/>
      <c r="T52" s="9">
        <f t="shared" si="2"/>
        <v>0</v>
      </c>
      <c r="U52" s="10">
        <f t="shared" si="3"/>
        <v>50</v>
      </c>
      <c r="V52" s="2"/>
    </row>
  </sheetData>
  <sheetProtection selectLockedCells="1" selectUnlockedCells="1"/>
  <mergeCells count="11">
    <mergeCell ref="L1:M1"/>
    <mergeCell ref="N1:O1"/>
    <mergeCell ref="P1:Q1"/>
    <mergeCell ref="R1:S1"/>
    <mergeCell ref="T1:U1"/>
    <mergeCell ref="V1:V2"/>
    <mergeCell ref="A1:C1"/>
    <mergeCell ref="D1:E1"/>
    <mergeCell ref="F1:G1"/>
    <mergeCell ref="H1:I1"/>
    <mergeCell ref="J1:K1"/>
  </mergeCells>
  <conditionalFormatting sqref="B33 B36:B52 A32:A52 C33:C52 A3:C8 A18:C31">
    <cfRule type="expression" dxfId="411" priority="1" stopIfTrue="1">
      <formula>#REF!="F"</formula>
    </cfRule>
    <cfRule type="expression" dxfId="410" priority="2" stopIfTrue="1">
      <formula>#REF!="M"</formula>
    </cfRule>
  </conditionalFormatting>
  <conditionalFormatting sqref="B33 B36:B52 A32:A52 C33:C52 A3:C8 A17:C31">
    <cfRule type="expression" dxfId="409" priority="3" stopIfTrue="1">
      <formula>#REF!="F"</formula>
    </cfRule>
    <cfRule type="expression" dxfId="408" priority="4" stopIfTrue="1">
      <formula>#REF!="M"</formula>
    </cfRule>
  </conditionalFormatting>
  <conditionalFormatting sqref="C32">
    <cfRule type="expression" dxfId="407" priority="5" stopIfTrue="1">
      <formula>#REF!="F"</formula>
    </cfRule>
    <cfRule type="expression" dxfId="406" priority="6" stopIfTrue="1">
      <formula>#REF!="M"</formula>
    </cfRule>
  </conditionalFormatting>
  <conditionalFormatting sqref="C32">
    <cfRule type="expression" dxfId="405" priority="7" stopIfTrue="1">
      <formula>#REF!="F"</formula>
    </cfRule>
    <cfRule type="expression" dxfId="404" priority="8" stopIfTrue="1">
      <formula>#REF!="M"</formula>
    </cfRule>
  </conditionalFormatting>
  <conditionalFormatting sqref="A13:C13">
    <cfRule type="expression" dxfId="403" priority="9" stopIfTrue="1">
      <formula>#REF!="F"</formula>
    </cfRule>
    <cfRule type="expression" dxfId="402" priority="10" stopIfTrue="1">
      <formula>#REF!="M"</formula>
    </cfRule>
  </conditionalFormatting>
  <conditionalFormatting sqref="A14">
    <cfRule type="expression" dxfId="401" priority="11" stopIfTrue="1">
      <formula>#REF!="F"</formula>
    </cfRule>
    <cfRule type="expression" dxfId="400" priority="12" stopIfTrue="1">
      <formula>#REF!="M"</formula>
    </cfRule>
  </conditionalFormatting>
  <conditionalFormatting sqref="A14:B14">
    <cfRule type="expression" dxfId="399" priority="13" stopIfTrue="1">
      <formula>#REF!="F"</formula>
    </cfRule>
    <cfRule type="expression" dxfId="398" priority="14" stopIfTrue="1">
      <formula>#REF!="M"</formula>
    </cfRule>
  </conditionalFormatting>
  <conditionalFormatting sqref="C14">
    <cfRule type="expression" dxfId="397" priority="15" stopIfTrue="1">
      <formula>#REF!="F"</formula>
    </cfRule>
    <cfRule type="expression" dxfId="396" priority="16" stopIfTrue="1">
      <formula>#REF!="M"</formula>
    </cfRule>
  </conditionalFormatting>
  <conditionalFormatting sqref="A14">
    <cfRule type="expression" dxfId="395" priority="17" stopIfTrue="1">
      <formula>#REF!="F"</formula>
    </cfRule>
    <cfRule type="expression" dxfId="394" priority="18" stopIfTrue="1">
      <formula>#REF!="M"</formula>
    </cfRule>
  </conditionalFormatting>
  <conditionalFormatting sqref="A14:C14">
    <cfRule type="expression" dxfId="393" priority="19" stopIfTrue="1">
      <formula>#REF!="F"</formula>
    </cfRule>
    <cfRule type="expression" dxfId="392" priority="20" stopIfTrue="1">
      <formula>#REF!="M"</formula>
    </cfRule>
  </conditionalFormatting>
  <conditionalFormatting sqref="A15">
    <cfRule type="expression" dxfId="391" priority="21" stopIfTrue="1">
      <formula>#REF!="F"</formula>
    </cfRule>
    <cfRule type="expression" dxfId="390" priority="22" stopIfTrue="1">
      <formula>#REF!="M"</formula>
    </cfRule>
  </conditionalFormatting>
  <conditionalFormatting sqref="A15:B15">
    <cfRule type="expression" dxfId="389" priority="23" stopIfTrue="1">
      <formula>#REF!="F"</formula>
    </cfRule>
    <cfRule type="expression" dxfId="388" priority="24" stopIfTrue="1">
      <formula>#REF!="M"</formula>
    </cfRule>
  </conditionalFormatting>
  <conditionalFormatting sqref="C15">
    <cfRule type="expression" dxfId="387" priority="25" stopIfTrue="1">
      <formula>#REF!="F"</formula>
    </cfRule>
    <cfRule type="expression" dxfId="386" priority="26" stopIfTrue="1">
      <formula>#REF!="M"</formula>
    </cfRule>
  </conditionalFormatting>
  <conditionalFormatting sqref="A16:B16">
    <cfRule type="expression" dxfId="385" priority="27" stopIfTrue="1">
      <formula>#REF!="F"</formula>
    </cfRule>
    <cfRule type="expression" dxfId="384" priority="28" stopIfTrue="1">
      <formula>#REF!="M"</formula>
    </cfRule>
  </conditionalFormatting>
  <conditionalFormatting sqref="A17:C17 A13:C14 C15 A15:B16">
    <cfRule type="expression" dxfId="383" priority="29" stopIfTrue="1">
      <formula>#REF!="F"</formula>
    </cfRule>
    <cfRule type="expression" dxfId="382" priority="30" stopIfTrue="1">
      <formula>#REF!="M"</formula>
    </cfRule>
  </conditionalFormatting>
  <conditionalFormatting sqref="B33 B36:B52 A32:A52 C33:C52 A3:C8 A18:C31">
    <cfRule type="expression" dxfId="381" priority="31" stopIfTrue="1">
      <formula>#REF!="F"</formula>
    </cfRule>
    <cfRule type="expression" dxfId="380" priority="32" stopIfTrue="1">
      <formula>#REF!="M"</formula>
    </cfRule>
  </conditionalFormatting>
  <conditionalFormatting sqref="B33 B36:B52 A32:A52 C33:C52 A3:C8 A17:C31">
    <cfRule type="expression" dxfId="379" priority="33" stopIfTrue="1">
      <formula>#REF!="F"</formula>
    </cfRule>
    <cfRule type="expression" dxfId="378" priority="34" stopIfTrue="1">
      <formula>#REF!="M"</formula>
    </cfRule>
  </conditionalFormatting>
  <conditionalFormatting sqref="C32">
    <cfRule type="expression" dxfId="377" priority="35" stopIfTrue="1">
      <formula>#REF!="F"</formula>
    </cfRule>
    <cfRule type="expression" dxfId="376" priority="36" stopIfTrue="1">
      <formula>#REF!="M"</formula>
    </cfRule>
  </conditionalFormatting>
  <conditionalFormatting sqref="C32">
    <cfRule type="expression" dxfId="375" priority="37" stopIfTrue="1">
      <formula>#REF!="F"</formula>
    </cfRule>
    <cfRule type="expression" dxfId="374" priority="38" stopIfTrue="1">
      <formula>#REF!="M"</formula>
    </cfRule>
  </conditionalFormatting>
  <conditionalFormatting sqref="A13:C13">
    <cfRule type="expression" dxfId="373" priority="39" stopIfTrue="1">
      <formula>#REF!="F"</formula>
    </cfRule>
    <cfRule type="expression" dxfId="372" priority="40" stopIfTrue="1">
      <formula>#REF!="M"</formula>
    </cfRule>
  </conditionalFormatting>
  <conditionalFormatting sqref="A14">
    <cfRule type="expression" dxfId="371" priority="41" stopIfTrue="1">
      <formula>#REF!="F"</formula>
    </cfRule>
    <cfRule type="expression" dxfId="370" priority="42" stopIfTrue="1">
      <formula>#REF!="M"</formula>
    </cfRule>
  </conditionalFormatting>
  <conditionalFormatting sqref="A14:B14">
    <cfRule type="expression" dxfId="369" priority="43" stopIfTrue="1">
      <formula>#REF!="F"</formula>
    </cfRule>
    <cfRule type="expression" dxfId="368" priority="44" stopIfTrue="1">
      <formula>#REF!="M"</formula>
    </cfRule>
  </conditionalFormatting>
  <conditionalFormatting sqref="C14">
    <cfRule type="expression" dxfId="367" priority="45" stopIfTrue="1">
      <formula>#REF!="F"</formula>
    </cfRule>
    <cfRule type="expression" dxfId="366" priority="46" stopIfTrue="1">
      <formula>#REF!="M"</formula>
    </cfRule>
  </conditionalFormatting>
  <conditionalFormatting sqref="A14">
    <cfRule type="expression" dxfId="365" priority="47" stopIfTrue="1">
      <formula>#REF!="F"</formula>
    </cfRule>
    <cfRule type="expression" dxfId="364" priority="48" stopIfTrue="1">
      <formula>#REF!="M"</formula>
    </cfRule>
  </conditionalFormatting>
  <conditionalFormatting sqref="A14:C14">
    <cfRule type="expression" dxfId="363" priority="49" stopIfTrue="1">
      <formula>#REF!="F"</formula>
    </cfRule>
    <cfRule type="expression" dxfId="362" priority="50" stopIfTrue="1">
      <formula>#REF!="M"</formula>
    </cfRule>
  </conditionalFormatting>
  <conditionalFormatting sqref="A15">
    <cfRule type="expression" dxfId="361" priority="51" stopIfTrue="1">
      <formula>#REF!="F"</formula>
    </cfRule>
    <cfRule type="expression" dxfId="360" priority="52" stopIfTrue="1">
      <formula>#REF!="M"</formula>
    </cfRule>
  </conditionalFormatting>
  <conditionalFormatting sqref="A15:B15">
    <cfRule type="expression" dxfId="359" priority="53" stopIfTrue="1">
      <formula>#REF!="F"</formula>
    </cfRule>
    <cfRule type="expression" dxfId="358" priority="54" stopIfTrue="1">
      <formula>#REF!="M"</formula>
    </cfRule>
  </conditionalFormatting>
  <conditionalFormatting sqref="C15">
    <cfRule type="expression" dxfId="357" priority="55" stopIfTrue="1">
      <formula>#REF!="F"</formula>
    </cfRule>
    <cfRule type="expression" dxfId="356" priority="56" stopIfTrue="1">
      <formula>#REF!="M"</formula>
    </cfRule>
  </conditionalFormatting>
  <conditionalFormatting sqref="A16:B16">
    <cfRule type="expression" dxfId="355" priority="57" stopIfTrue="1">
      <formula>#REF!="F"</formula>
    </cfRule>
    <cfRule type="expression" dxfId="354" priority="58" stopIfTrue="1">
      <formula>#REF!="M"</formula>
    </cfRule>
  </conditionalFormatting>
  <conditionalFormatting sqref="A17:C17 A13:C14 C15 A15:B16">
    <cfRule type="expression" dxfId="353" priority="59" stopIfTrue="1">
      <formula>#REF!="F"</formula>
    </cfRule>
    <cfRule type="expression" dxfId="352" priority="60" stopIfTrue="1">
      <formula>#REF!="M"</formula>
    </cfRule>
  </conditionalFormatting>
  <conditionalFormatting sqref="B33 B36:B52 A32:A52 C33:C52 A3:C8 A18:C31">
    <cfRule type="expression" dxfId="351" priority="61" stopIfTrue="1">
      <formula>#REF!="F"</formula>
    </cfRule>
    <cfRule type="expression" dxfId="350" priority="62" stopIfTrue="1">
      <formula>#REF!="M"</formula>
    </cfRule>
  </conditionalFormatting>
  <conditionalFormatting sqref="B33 B36:B52 A32:A52 C33:C52 A3:C8 A17:C31">
    <cfRule type="expression" dxfId="349" priority="63" stopIfTrue="1">
      <formula>#REF!="F"</formula>
    </cfRule>
    <cfRule type="expression" dxfId="348" priority="64" stopIfTrue="1">
      <formula>#REF!="M"</formula>
    </cfRule>
  </conditionalFormatting>
  <conditionalFormatting sqref="C32">
    <cfRule type="expression" dxfId="347" priority="65" stopIfTrue="1">
      <formula>#REF!="F"</formula>
    </cfRule>
    <cfRule type="expression" dxfId="346" priority="66" stopIfTrue="1">
      <formula>#REF!="M"</formula>
    </cfRule>
  </conditionalFormatting>
  <conditionalFormatting sqref="C32">
    <cfRule type="expression" dxfId="345" priority="67" stopIfTrue="1">
      <formula>#REF!="F"</formula>
    </cfRule>
    <cfRule type="expression" dxfId="344" priority="68" stopIfTrue="1">
      <formula>#REF!="M"</formula>
    </cfRule>
  </conditionalFormatting>
  <conditionalFormatting sqref="A13:C13">
    <cfRule type="expression" dxfId="343" priority="69" stopIfTrue="1">
      <formula>#REF!="F"</formula>
    </cfRule>
    <cfRule type="expression" dxfId="342" priority="70" stopIfTrue="1">
      <formula>#REF!="M"</formula>
    </cfRule>
  </conditionalFormatting>
  <conditionalFormatting sqref="A14">
    <cfRule type="expression" dxfId="341" priority="71" stopIfTrue="1">
      <formula>#REF!="F"</formula>
    </cfRule>
    <cfRule type="expression" dxfId="340" priority="72" stopIfTrue="1">
      <formula>#REF!="M"</formula>
    </cfRule>
  </conditionalFormatting>
  <conditionalFormatting sqref="A14:B14">
    <cfRule type="expression" dxfId="339" priority="73" stopIfTrue="1">
      <formula>#REF!="F"</formula>
    </cfRule>
    <cfRule type="expression" dxfId="338" priority="74" stopIfTrue="1">
      <formula>#REF!="M"</formula>
    </cfRule>
  </conditionalFormatting>
  <conditionalFormatting sqref="C14">
    <cfRule type="expression" dxfId="337" priority="75" stopIfTrue="1">
      <formula>#REF!="F"</formula>
    </cfRule>
    <cfRule type="expression" dxfId="336" priority="76" stopIfTrue="1">
      <formula>#REF!="M"</formula>
    </cfRule>
  </conditionalFormatting>
  <conditionalFormatting sqref="A14">
    <cfRule type="expression" dxfId="335" priority="77" stopIfTrue="1">
      <formula>#REF!="F"</formula>
    </cfRule>
    <cfRule type="expression" dxfId="334" priority="78" stopIfTrue="1">
      <formula>#REF!="M"</formula>
    </cfRule>
  </conditionalFormatting>
  <conditionalFormatting sqref="A14:C14">
    <cfRule type="expression" dxfId="333" priority="79" stopIfTrue="1">
      <formula>#REF!="F"</formula>
    </cfRule>
    <cfRule type="expression" dxfId="332" priority="80" stopIfTrue="1">
      <formula>#REF!="M"</formula>
    </cfRule>
  </conditionalFormatting>
  <conditionalFormatting sqref="A15">
    <cfRule type="expression" dxfId="331" priority="81" stopIfTrue="1">
      <formula>#REF!="F"</formula>
    </cfRule>
    <cfRule type="expression" dxfId="330" priority="82" stopIfTrue="1">
      <formula>#REF!="M"</formula>
    </cfRule>
  </conditionalFormatting>
  <conditionalFormatting sqref="A15:B15">
    <cfRule type="expression" dxfId="329" priority="83" stopIfTrue="1">
      <formula>#REF!="F"</formula>
    </cfRule>
    <cfRule type="expression" dxfId="328" priority="84" stopIfTrue="1">
      <formula>#REF!="M"</formula>
    </cfRule>
  </conditionalFormatting>
  <conditionalFormatting sqref="C15">
    <cfRule type="expression" dxfId="327" priority="85" stopIfTrue="1">
      <formula>#REF!="F"</formula>
    </cfRule>
    <cfRule type="expression" dxfId="326" priority="86" stopIfTrue="1">
      <formula>#REF!="M"</formula>
    </cfRule>
  </conditionalFormatting>
  <conditionalFormatting sqref="A16:B16">
    <cfRule type="expression" dxfId="325" priority="87" stopIfTrue="1">
      <formula>#REF!="F"</formula>
    </cfRule>
    <cfRule type="expression" dxfId="324" priority="88" stopIfTrue="1">
      <formula>#REF!="M"</formula>
    </cfRule>
  </conditionalFormatting>
  <conditionalFormatting sqref="A17:C17 A13:C14 C15 A15:B16">
    <cfRule type="expression" dxfId="323" priority="89" stopIfTrue="1">
      <formula>#REF!="F"</formula>
    </cfRule>
    <cfRule type="expression" dxfId="322" priority="90" stopIfTrue="1">
      <formula>#REF!="M"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52"/>
  <sheetViews>
    <sheetView workbookViewId="0">
      <selection activeCell="O24" sqref="O24:O25"/>
    </sheetView>
  </sheetViews>
  <sheetFormatPr baseColWidth="10" defaultColWidth="11" defaultRowHeight="15"/>
  <cols>
    <col min="1" max="1" width="15.85546875" style="36" bestFit="1" customWidth="1"/>
    <col min="2" max="2" width="8.7109375" style="36" customWidth="1"/>
    <col min="3" max="3" width="22.5703125" style="36" customWidth="1"/>
    <col min="4" max="4" width="4.140625" customWidth="1"/>
    <col min="5" max="5" width="7.28515625" customWidth="1"/>
    <col min="6" max="6" width="4.140625" style="54" customWidth="1"/>
    <col min="7" max="7" width="7.28515625" style="63" customWidth="1"/>
    <col min="8" max="8" width="4.140625" customWidth="1"/>
    <col min="9" max="9" width="7.42578125" style="63" customWidth="1"/>
    <col min="10" max="10" width="4.140625" customWidth="1"/>
    <col min="11" max="11" width="7.42578125" customWidth="1"/>
    <col min="12" max="12" width="4.140625" customWidth="1"/>
    <col min="13" max="13" width="7.7109375" customWidth="1"/>
    <col min="14" max="14" width="4.140625" style="63" customWidth="1"/>
    <col min="15" max="15" width="7.28515625" style="63" customWidth="1"/>
    <col min="16" max="16" width="4.140625" customWidth="1"/>
    <col min="17" max="17" width="7.28515625" customWidth="1"/>
    <col min="18" max="18" width="4.140625" style="2" customWidth="1"/>
    <col min="19" max="19" width="7.28515625" customWidth="1"/>
    <col min="20" max="20" width="12.85546875" customWidth="1"/>
    <col min="21" max="21" width="12.7109375" customWidth="1"/>
    <col min="22" max="22" width="19.7109375" customWidth="1"/>
  </cols>
  <sheetData>
    <row r="1" spans="1:22" ht="15" customHeight="1">
      <c r="A1" s="120" t="s">
        <v>76</v>
      </c>
      <c r="B1" s="120"/>
      <c r="C1" s="120"/>
      <c r="D1" s="117">
        <v>43135</v>
      </c>
      <c r="E1" s="117"/>
      <c r="F1" s="121">
        <v>43149</v>
      </c>
      <c r="G1" s="121"/>
      <c r="H1" s="116">
        <v>43177</v>
      </c>
      <c r="I1" s="116"/>
      <c r="J1" s="116">
        <v>43212</v>
      </c>
      <c r="K1" s="116"/>
      <c r="L1" s="116">
        <v>43221</v>
      </c>
      <c r="M1" s="116"/>
      <c r="N1" s="116">
        <v>43239</v>
      </c>
      <c r="O1" s="116"/>
      <c r="P1" s="116">
        <v>43253</v>
      </c>
      <c r="Q1" s="116"/>
      <c r="R1" s="117">
        <v>43267</v>
      </c>
      <c r="S1" s="117"/>
      <c r="T1" s="118" t="s">
        <v>1</v>
      </c>
      <c r="U1" s="118"/>
      <c r="V1" s="119" t="s">
        <v>2</v>
      </c>
    </row>
    <row r="2" spans="1:22" ht="18">
      <c r="A2" s="38" t="s">
        <v>3</v>
      </c>
      <c r="B2" s="5" t="s">
        <v>4</v>
      </c>
      <c r="C2" s="5" t="s">
        <v>5</v>
      </c>
      <c r="D2" s="6" t="s">
        <v>6</v>
      </c>
      <c r="E2" s="7" t="s">
        <v>7</v>
      </c>
      <c r="F2" s="55" t="s">
        <v>6</v>
      </c>
      <c r="G2" s="7" t="s">
        <v>7</v>
      </c>
      <c r="H2" s="8" t="s">
        <v>6</v>
      </c>
      <c r="I2" s="7" t="s">
        <v>7</v>
      </c>
      <c r="J2" s="6" t="s">
        <v>6</v>
      </c>
      <c r="K2" s="7" t="s">
        <v>7</v>
      </c>
      <c r="L2" s="8" t="s">
        <v>6</v>
      </c>
      <c r="M2" s="7" t="s">
        <v>7</v>
      </c>
      <c r="N2" s="6" t="s">
        <v>6</v>
      </c>
      <c r="O2" s="7" t="s">
        <v>7</v>
      </c>
      <c r="P2" s="6" t="s">
        <v>6</v>
      </c>
      <c r="Q2" s="7" t="s">
        <v>7</v>
      </c>
      <c r="R2" s="6" t="s">
        <v>6</v>
      </c>
      <c r="S2" s="7" t="s">
        <v>7</v>
      </c>
      <c r="T2" s="9" t="s">
        <v>8</v>
      </c>
      <c r="U2" s="10" t="s">
        <v>9</v>
      </c>
      <c r="V2" s="119"/>
    </row>
    <row r="3" spans="1:22" ht="16.5">
      <c r="A3" s="109" t="s">
        <v>111</v>
      </c>
      <c r="B3" s="109" t="s">
        <v>112</v>
      </c>
      <c r="C3" s="42" t="s">
        <v>84</v>
      </c>
      <c r="D3" s="12">
        <v>1</v>
      </c>
      <c r="E3" s="7">
        <v>100</v>
      </c>
      <c r="F3" s="13">
        <v>2</v>
      </c>
      <c r="G3" s="7">
        <v>100</v>
      </c>
      <c r="H3" s="15">
        <v>3</v>
      </c>
      <c r="I3" s="16">
        <v>80</v>
      </c>
      <c r="J3" s="13">
        <v>1</v>
      </c>
      <c r="K3" s="16">
        <v>100</v>
      </c>
      <c r="L3" s="15">
        <v>2</v>
      </c>
      <c r="M3" s="16">
        <v>80</v>
      </c>
      <c r="N3" s="21">
        <v>1</v>
      </c>
      <c r="O3" s="16">
        <v>100</v>
      </c>
      <c r="P3" s="18"/>
      <c r="Q3" s="17"/>
      <c r="R3" s="13"/>
      <c r="S3" s="7"/>
      <c r="T3" s="9">
        <f t="shared" ref="T3:T34" si="0">E3+G3+I3+K3+M3+S3+O3+Q3</f>
        <v>560</v>
      </c>
      <c r="U3" s="10">
        <v>1</v>
      </c>
      <c r="V3" s="19">
        <v>5</v>
      </c>
    </row>
    <row r="4" spans="1:22" ht="16.5">
      <c r="A4" s="42" t="s">
        <v>82</v>
      </c>
      <c r="B4" s="42" t="s">
        <v>83</v>
      </c>
      <c r="C4" s="42" t="s">
        <v>84</v>
      </c>
      <c r="D4" s="12">
        <v>3</v>
      </c>
      <c r="E4" s="7">
        <v>65</v>
      </c>
      <c r="F4" s="13">
        <v>5</v>
      </c>
      <c r="G4" s="7">
        <v>55</v>
      </c>
      <c r="H4" s="15">
        <v>4</v>
      </c>
      <c r="I4" s="16">
        <v>65</v>
      </c>
      <c r="J4" s="13">
        <v>1</v>
      </c>
      <c r="K4" s="16">
        <v>100</v>
      </c>
      <c r="L4" s="15">
        <v>1</v>
      </c>
      <c r="M4" s="16">
        <v>100</v>
      </c>
      <c r="N4" s="21">
        <v>5</v>
      </c>
      <c r="O4" s="16">
        <v>50</v>
      </c>
      <c r="P4" s="21"/>
      <c r="Q4" s="16"/>
      <c r="R4" s="13"/>
      <c r="S4" s="7"/>
      <c r="T4" s="9">
        <f t="shared" si="0"/>
        <v>435</v>
      </c>
      <c r="U4" s="10">
        <f t="shared" ref="U4:U35" si="1">U3+1</f>
        <v>2</v>
      </c>
      <c r="V4" s="19">
        <v>5</v>
      </c>
    </row>
    <row r="5" spans="1:22" ht="16.5">
      <c r="A5" s="42" t="s">
        <v>77</v>
      </c>
      <c r="B5" s="42" t="s">
        <v>78</v>
      </c>
      <c r="C5" s="42" t="s">
        <v>24</v>
      </c>
      <c r="D5" s="20">
        <v>2</v>
      </c>
      <c r="E5" s="7">
        <v>80</v>
      </c>
      <c r="F5" s="13">
        <v>3</v>
      </c>
      <c r="G5" s="7">
        <v>80</v>
      </c>
      <c r="H5" s="15">
        <v>2</v>
      </c>
      <c r="I5" s="16">
        <v>100</v>
      </c>
      <c r="J5" s="13"/>
      <c r="K5" s="16"/>
      <c r="L5" s="15">
        <v>3</v>
      </c>
      <c r="M5" s="16">
        <v>65</v>
      </c>
      <c r="N5" s="21">
        <v>3</v>
      </c>
      <c r="O5" s="16">
        <v>65</v>
      </c>
      <c r="P5" s="21"/>
      <c r="Q5" s="16"/>
      <c r="R5" s="13"/>
      <c r="S5" s="7"/>
      <c r="T5" s="9">
        <f t="shared" si="0"/>
        <v>390</v>
      </c>
      <c r="U5" s="10">
        <f t="shared" si="1"/>
        <v>3</v>
      </c>
      <c r="V5" s="19">
        <v>5</v>
      </c>
    </row>
    <row r="6" spans="1:22" ht="16.5">
      <c r="A6" s="27" t="s">
        <v>91</v>
      </c>
      <c r="B6" s="27" t="s">
        <v>92</v>
      </c>
      <c r="C6" s="27" t="s">
        <v>15</v>
      </c>
      <c r="D6" s="12"/>
      <c r="E6" s="26"/>
      <c r="F6" s="13">
        <v>6</v>
      </c>
      <c r="G6" s="7">
        <v>50</v>
      </c>
      <c r="H6" s="15">
        <v>5</v>
      </c>
      <c r="I6" s="16">
        <v>55</v>
      </c>
      <c r="J6" s="13">
        <v>3</v>
      </c>
      <c r="K6" s="16">
        <v>65</v>
      </c>
      <c r="L6" s="15">
        <v>6</v>
      </c>
      <c r="M6" s="16">
        <v>46</v>
      </c>
      <c r="N6" s="21">
        <v>2</v>
      </c>
      <c r="O6" s="16">
        <v>80</v>
      </c>
      <c r="P6" s="21"/>
      <c r="Q6" s="16"/>
      <c r="R6" s="13"/>
      <c r="S6" s="7"/>
      <c r="T6" s="9">
        <f t="shared" si="0"/>
        <v>296</v>
      </c>
      <c r="U6" s="10">
        <f t="shared" si="1"/>
        <v>4</v>
      </c>
      <c r="V6" s="19">
        <v>4</v>
      </c>
    </row>
    <row r="7" spans="1:22" ht="16.5">
      <c r="A7" s="42" t="s">
        <v>79</v>
      </c>
      <c r="B7" s="42" t="s">
        <v>80</v>
      </c>
      <c r="C7" s="42" t="s">
        <v>81</v>
      </c>
      <c r="D7" s="20">
        <v>4</v>
      </c>
      <c r="E7" s="7">
        <v>55</v>
      </c>
      <c r="F7" s="13">
        <v>4</v>
      </c>
      <c r="G7" s="7">
        <v>65</v>
      </c>
      <c r="H7" s="15"/>
      <c r="I7" s="16"/>
      <c r="J7" s="13">
        <v>2</v>
      </c>
      <c r="K7" s="16">
        <v>80</v>
      </c>
      <c r="L7" s="15"/>
      <c r="M7" s="16"/>
      <c r="N7" s="21"/>
      <c r="O7" s="16"/>
      <c r="P7" s="21"/>
      <c r="Q7" s="16"/>
      <c r="R7" s="13"/>
      <c r="S7" s="14"/>
      <c r="T7" s="9">
        <f t="shared" si="0"/>
        <v>200</v>
      </c>
      <c r="U7" s="10">
        <f t="shared" si="1"/>
        <v>5</v>
      </c>
      <c r="V7" s="19">
        <v>2</v>
      </c>
    </row>
    <row r="8" spans="1:22" ht="16.5">
      <c r="A8" s="42" t="s">
        <v>87</v>
      </c>
      <c r="B8" s="42" t="s">
        <v>88</v>
      </c>
      <c r="C8" s="42" t="s">
        <v>52</v>
      </c>
      <c r="D8" s="12">
        <v>11</v>
      </c>
      <c r="E8" s="7">
        <v>36</v>
      </c>
      <c r="F8" s="13">
        <v>13</v>
      </c>
      <c r="G8" s="29">
        <v>36</v>
      </c>
      <c r="H8" s="15">
        <v>13</v>
      </c>
      <c r="I8" s="16">
        <v>38</v>
      </c>
      <c r="J8" s="13"/>
      <c r="K8" s="16"/>
      <c r="L8" s="15">
        <v>11</v>
      </c>
      <c r="M8" s="16">
        <v>36</v>
      </c>
      <c r="N8" s="21">
        <v>10</v>
      </c>
      <c r="O8" s="16">
        <v>42</v>
      </c>
      <c r="P8" s="21"/>
      <c r="Q8" s="16"/>
      <c r="R8" s="13"/>
      <c r="S8" s="7"/>
      <c r="T8" s="9">
        <f t="shared" si="0"/>
        <v>188</v>
      </c>
      <c r="U8" s="10">
        <f t="shared" si="1"/>
        <v>6</v>
      </c>
      <c r="V8" s="19">
        <v>5</v>
      </c>
    </row>
    <row r="9" spans="1:22" ht="16.5">
      <c r="A9" s="42" t="s">
        <v>85</v>
      </c>
      <c r="B9" s="42" t="s">
        <v>86</v>
      </c>
      <c r="C9" s="42" t="s">
        <v>24</v>
      </c>
      <c r="D9" s="28">
        <v>7</v>
      </c>
      <c r="E9" s="7">
        <v>44</v>
      </c>
      <c r="F9" s="13">
        <v>7</v>
      </c>
      <c r="G9" s="7">
        <v>46</v>
      </c>
      <c r="H9" s="15">
        <v>11</v>
      </c>
      <c r="I9" s="16">
        <v>42</v>
      </c>
      <c r="J9" s="13"/>
      <c r="K9" s="16"/>
      <c r="L9" s="15">
        <v>5</v>
      </c>
      <c r="M9" s="16">
        <v>50</v>
      </c>
      <c r="N9" s="21"/>
      <c r="O9" s="16"/>
      <c r="P9" s="21"/>
      <c r="Q9" s="16"/>
      <c r="R9" s="13"/>
      <c r="S9" s="7"/>
      <c r="T9" s="9">
        <f t="shared" si="0"/>
        <v>182</v>
      </c>
      <c r="U9" s="10">
        <f t="shared" si="1"/>
        <v>7</v>
      </c>
      <c r="V9" s="19">
        <v>4</v>
      </c>
    </row>
    <row r="10" spans="1:22" ht="16.5">
      <c r="A10" s="27" t="s">
        <v>333</v>
      </c>
      <c r="B10" s="27" t="s">
        <v>26</v>
      </c>
      <c r="C10" s="27" t="s">
        <v>102</v>
      </c>
      <c r="D10" s="12"/>
      <c r="E10" s="7"/>
      <c r="F10" s="13"/>
      <c r="G10" s="7"/>
      <c r="H10" s="15">
        <v>14</v>
      </c>
      <c r="I10" s="16">
        <v>36</v>
      </c>
      <c r="J10" s="13">
        <v>11</v>
      </c>
      <c r="K10" s="16">
        <v>55</v>
      </c>
      <c r="L10" s="15">
        <v>8</v>
      </c>
      <c r="M10" s="16">
        <v>42</v>
      </c>
      <c r="N10" s="21">
        <v>7</v>
      </c>
      <c r="O10" s="16">
        <v>46</v>
      </c>
      <c r="P10" s="21"/>
      <c r="Q10" s="16"/>
      <c r="R10" s="13"/>
      <c r="S10" s="7"/>
      <c r="T10" s="9">
        <f t="shared" si="0"/>
        <v>179</v>
      </c>
      <c r="U10" s="10">
        <f t="shared" si="1"/>
        <v>8</v>
      </c>
      <c r="V10" s="19">
        <v>4</v>
      </c>
    </row>
    <row r="11" spans="1:22" ht="16.5">
      <c r="A11" s="42" t="s">
        <v>89</v>
      </c>
      <c r="B11" s="42" t="s">
        <v>90</v>
      </c>
      <c r="C11" s="42" t="s">
        <v>15</v>
      </c>
      <c r="D11" s="28">
        <v>5</v>
      </c>
      <c r="E11" s="7">
        <v>50</v>
      </c>
      <c r="F11" s="13"/>
      <c r="G11" s="7"/>
      <c r="H11" s="15">
        <v>8</v>
      </c>
      <c r="I11" s="16">
        <v>46</v>
      </c>
      <c r="J11" s="13"/>
      <c r="K11" s="17"/>
      <c r="L11" s="15">
        <v>4</v>
      </c>
      <c r="M11" s="16">
        <v>55</v>
      </c>
      <c r="N11" s="21"/>
      <c r="O11" s="16"/>
      <c r="P11" s="21"/>
      <c r="Q11" s="16"/>
      <c r="R11" s="13"/>
      <c r="S11" s="7"/>
      <c r="T11" s="9">
        <f t="shared" si="0"/>
        <v>151</v>
      </c>
      <c r="U11" s="10">
        <f t="shared" si="1"/>
        <v>9</v>
      </c>
      <c r="V11" s="19">
        <v>3</v>
      </c>
    </row>
    <row r="12" spans="1:22" ht="16.5">
      <c r="A12" s="42" t="s">
        <v>98</v>
      </c>
      <c r="B12" s="42" t="s">
        <v>99</v>
      </c>
      <c r="C12" s="42" t="s">
        <v>15</v>
      </c>
      <c r="D12" s="20">
        <v>8</v>
      </c>
      <c r="E12" s="7">
        <v>42</v>
      </c>
      <c r="F12" s="13"/>
      <c r="G12" s="7"/>
      <c r="H12" s="15">
        <v>6</v>
      </c>
      <c r="I12" s="16">
        <v>50</v>
      </c>
      <c r="J12" s="13"/>
      <c r="K12" s="16"/>
      <c r="L12" s="15"/>
      <c r="M12" s="16"/>
      <c r="N12" s="21">
        <v>4</v>
      </c>
      <c r="O12" s="16">
        <v>55</v>
      </c>
      <c r="P12" s="21"/>
      <c r="Q12" s="16"/>
      <c r="R12" s="13"/>
      <c r="S12" s="7"/>
      <c r="T12" s="9">
        <f t="shared" si="0"/>
        <v>147</v>
      </c>
      <c r="U12" s="10">
        <f t="shared" si="1"/>
        <v>10</v>
      </c>
      <c r="V12" s="19">
        <v>3</v>
      </c>
    </row>
    <row r="13" spans="1:22" ht="16.5">
      <c r="A13" s="42" t="s">
        <v>106</v>
      </c>
      <c r="B13" s="42" t="s">
        <v>107</v>
      </c>
      <c r="C13" s="42" t="s">
        <v>52</v>
      </c>
      <c r="D13" s="33">
        <v>10</v>
      </c>
      <c r="E13" s="7">
        <v>38</v>
      </c>
      <c r="F13" s="13"/>
      <c r="G13" s="7"/>
      <c r="H13" s="15">
        <v>12</v>
      </c>
      <c r="I13" s="16">
        <v>40</v>
      </c>
      <c r="J13" s="13"/>
      <c r="K13" s="16"/>
      <c r="L13" s="15">
        <v>9</v>
      </c>
      <c r="M13" s="16">
        <v>40</v>
      </c>
      <c r="N13" s="21"/>
      <c r="O13" s="16"/>
      <c r="P13" s="18"/>
      <c r="Q13" s="17"/>
      <c r="R13" s="13"/>
      <c r="S13" s="7"/>
      <c r="T13" s="9">
        <f t="shared" si="0"/>
        <v>118</v>
      </c>
      <c r="U13" s="10">
        <f t="shared" si="1"/>
        <v>11</v>
      </c>
      <c r="V13" s="19">
        <v>3</v>
      </c>
    </row>
    <row r="14" spans="1:22" ht="16.5">
      <c r="A14" s="25" t="s">
        <v>95</v>
      </c>
      <c r="B14" s="25" t="s">
        <v>96</v>
      </c>
      <c r="C14" s="25" t="s">
        <v>97</v>
      </c>
      <c r="D14" s="12"/>
      <c r="E14" s="7"/>
      <c r="F14" s="13">
        <v>8</v>
      </c>
      <c r="G14" s="7">
        <v>44</v>
      </c>
      <c r="H14" s="15"/>
      <c r="I14" s="16"/>
      <c r="J14" s="13"/>
      <c r="K14" s="16"/>
      <c r="L14" s="15"/>
      <c r="M14" s="16"/>
      <c r="N14" s="21">
        <v>8</v>
      </c>
      <c r="O14" s="16">
        <v>44</v>
      </c>
      <c r="P14" s="21"/>
      <c r="Q14" s="16"/>
      <c r="R14" s="13"/>
      <c r="S14" s="7"/>
      <c r="T14" s="9">
        <f t="shared" si="0"/>
        <v>88</v>
      </c>
      <c r="U14" s="10">
        <f t="shared" si="1"/>
        <v>12</v>
      </c>
      <c r="V14" s="19">
        <v>2</v>
      </c>
    </row>
    <row r="15" spans="1:22" ht="16.5">
      <c r="A15" s="27" t="s">
        <v>351</v>
      </c>
      <c r="B15" s="27" t="s">
        <v>352</v>
      </c>
      <c r="C15" s="27" t="s">
        <v>353</v>
      </c>
      <c r="D15" s="28"/>
      <c r="E15" s="7"/>
      <c r="F15" s="13"/>
      <c r="G15" s="7"/>
      <c r="H15" s="15">
        <v>9</v>
      </c>
      <c r="I15" s="16">
        <v>44</v>
      </c>
      <c r="J15" s="13"/>
      <c r="K15" s="16"/>
      <c r="L15" s="15">
        <v>7</v>
      </c>
      <c r="M15" s="16">
        <v>44</v>
      </c>
      <c r="N15" s="21"/>
      <c r="O15" s="16"/>
      <c r="P15" s="21"/>
      <c r="Q15" s="16"/>
      <c r="R15" s="13"/>
      <c r="S15" s="7"/>
      <c r="T15" s="9">
        <f t="shared" si="0"/>
        <v>88</v>
      </c>
      <c r="U15" s="10">
        <f t="shared" si="1"/>
        <v>13</v>
      </c>
      <c r="V15" s="30">
        <v>2</v>
      </c>
    </row>
    <row r="16" spans="1:22" ht="16.5">
      <c r="A16" s="27" t="s">
        <v>442</v>
      </c>
      <c r="B16" s="27" t="s">
        <v>443</v>
      </c>
      <c r="C16" s="27" t="s">
        <v>102</v>
      </c>
      <c r="D16" s="12"/>
      <c r="E16" s="7"/>
      <c r="F16" s="13"/>
      <c r="G16" s="7"/>
      <c r="H16" s="15"/>
      <c r="I16" s="16"/>
      <c r="J16" s="13"/>
      <c r="K16" s="16"/>
      <c r="L16" s="15">
        <v>13</v>
      </c>
      <c r="M16" s="16">
        <v>32</v>
      </c>
      <c r="N16" s="21">
        <v>11</v>
      </c>
      <c r="O16" s="16">
        <v>40</v>
      </c>
      <c r="P16" s="21"/>
      <c r="Q16" s="16"/>
      <c r="R16" s="13"/>
      <c r="S16" s="7"/>
      <c r="T16" s="9">
        <f t="shared" si="0"/>
        <v>72</v>
      </c>
      <c r="U16" s="10">
        <f t="shared" si="1"/>
        <v>14</v>
      </c>
      <c r="V16" s="19">
        <v>2</v>
      </c>
    </row>
    <row r="17" spans="1:22" ht="16.5">
      <c r="A17" s="27" t="s">
        <v>108</v>
      </c>
      <c r="B17" s="27" t="s">
        <v>109</v>
      </c>
      <c r="C17" s="27" t="s">
        <v>15</v>
      </c>
      <c r="D17" s="28"/>
      <c r="E17" s="7"/>
      <c r="F17" s="13">
        <v>12</v>
      </c>
      <c r="G17" s="7">
        <v>38</v>
      </c>
      <c r="H17" s="15"/>
      <c r="I17" s="16"/>
      <c r="J17" s="13"/>
      <c r="K17" s="16"/>
      <c r="L17" s="15">
        <v>12</v>
      </c>
      <c r="M17" s="16">
        <v>34</v>
      </c>
      <c r="N17" s="21"/>
      <c r="O17" s="16"/>
      <c r="P17" s="21"/>
      <c r="Q17" s="16"/>
      <c r="R17" s="13"/>
      <c r="S17" s="7"/>
      <c r="T17" s="9">
        <f t="shared" si="0"/>
        <v>72</v>
      </c>
      <c r="U17" s="10">
        <f t="shared" si="1"/>
        <v>15</v>
      </c>
      <c r="V17" s="30">
        <v>2</v>
      </c>
    </row>
    <row r="18" spans="1:22" ht="16.5">
      <c r="A18" s="42" t="s">
        <v>93</v>
      </c>
      <c r="B18" s="42" t="s">
        <v>94</v>
      </c>
      <c r="C18" s="42" t="s">
        <v>84</v>
      </c>
      <c r="D18" s="33">
        <v>6</v>
      </c>
      <c r="E18" s="7">
        <v>46</v>
      </c>
      <c r="F18" s="13"/>
      <c r="G18" s="7"/>
      <c r="H18" s="15"/>
      <c r="I18" s="16"/>
      <c r="J18" s="13"/>
      <c r="K18" s="16"/>
      <c r="L18" s="15"/>
      <c r="M18" s="17"/>
      <c r="N18" s="21"/>
      <c r="O18" s="16"/>
      <c r="P18" s="18"/>
      <c r="Q18" s="17"/>
      <c r="R18" s="13"/>
      <c r="S18" s="14"/>
      <c r="T18" s="9">
        <f t="shared" si="0"/>
        <v>46</v>
      </c>
      <c r="U18" s="10">
        <f t="shared" si="1"/>
        <v>16</v>
      </c>
      <c r="V18" s="19">
        <v>1</v>
      </c>
    </row>
    <row r="19" spans="1:22" ht="16.5">
      <c r="A19" s="25" t="s">
        <v>100</v>
      </c>
      <c r="B19" s="25" t="s">
        <v>101</v>
      </c>
      <c r="C19" s="25" t="s">
        <v>102</v>
      </c>
      <c r="D19" s="12"/>
      <c r="E19" s="7"/>
      <c r="F19" s="13">
        <v>10</v>
      </c>
      <c r="G19" s="7">
        <v>42</v>
      </c>
      <c r="H19" s="15"/>
      <c r="I19" s="16"/>
      <c r="J19" s="13"/>
      <c r="K19" s="16"/>
      <c r="L19" s="15"/>
      <c r="M19" s="16"/>
      <c r="N19" s="21"/>
      <c r="O19" s="16"/>
      <c r="P19" s="21"/>
      <c r="Q19" s="16"/>
      <c r="R19" s="13"/>
      <c r="S19" s="7"/>
      <c r="T19" s="9">
        <f t="shared" si="0"/>
        <v>42</v>
      </c>
      <c r="U19" s="10">
        <f t="shared" si="1"/>
        <v>17</v>
      </c>
      <c r="V19" s="19">
        <v>1</v>
      </c>
    </row>
    <row r="20" spans="1:22" ht="16.5">
      <c r="A20" s="27" t="s">
        <v>100</v>
      </c>
      <c r="B20" s="27" t="s">
        <v>105</v>
      </c>
      <c r="C20" s="27" t="s">
        <v>102</v>
      </c>
      <c r="D20" s="12"/>
      <c r="E20" s="7"/>
      <c r="F20" s="13">
        <v>11</v>
      </c>
      <c r="G20" s="34">
        <v>40</v>
      </c>
      <c r="H20" s="15"/>
      <c r="I20" s="16"/>
      <c r="J20" s="13"/>
      <c r="K20" s="16"/>
      <c r="L20" s="15"/>
      <c r="M20" s="16"/>
      <c r="N20" s="21"/>
      <c r="O20" s="16"/>
      <c r="P20" s="21"/>
      <c r="Q20" s="16"/>
      <c r="R20" s="13"/>
      <c r="S20" s="7"/>
      <c r="T20" s="9">
        <f t="shared" si="0"/>
        <v>40</v>
      </c>
      <c r="U20" s="10">
        <f t="shared" si="1"/>
        <v>18</v>
      </c>
      <c r="V20" s="19">
        <v>1</v>
      </c>
    </row>
    <row r="21" spans="1:22" ht="16.5">
      <c r="A21" s="42" t="s">
        <v>103</v>
      </c>
      <c r="B21" s="42" t="s">
        <v>104</v>
      </c>
      <c r="C21" s="42" t="s">
        <v>97</v>
      </c>
      <c r="D21" s="12">
        <v>9</v>
      </c>
      <c r="E21" s="7">
        <v>40</v>
      </c>
      <c r="F21" s="13"/>
      <c r="G21" s="7"/>
      <c r="H21" s="15"/>
      <c r="I21" s="16"/>
      <c r="J21" s="13"/>
      <c r="K21" s="16"/>
      <c r="L21" s="15"/>
      <c r="M21" s="17"/>
      <c r="N21" s="21"/>
      <c r="O21" s="16"/>
      <c r="P21" s="18"/>
      <c r="Q21" s="17"/>
      <c r="R21" s="13"/>
      <c r="S21" s="7"/>
      <c r="T21" s="9">
        <f t="shared" si="0"/>
        <v>40</v>
      </c>
      <c r="U21" s="10">
        <f t="shared" si="1"/>
        <v>19</v>
      </c>
      <c r="V21" s="19">
        <v>1</v>
      </c>
    </row>
    <row r="22" spans="1:22" ht="16.5">
      <c r="A22" s="27" t="s">
        <v>441</v>
      </c>
      <c r="B22" s="27" t="s">
        <v>26</v>
      </c>
      <c r="C22" s="27" t="s">
        <v>15</v>
      </c>
      <c r="D22" s="12"/>
      <c r="E22" s="26"/>
      <c r="F22" s="13"/>
      <c r="G22" s="7"/>
      <c r="H22" s="15"/>
      <c r="I22" s="16"/>
      <c r="J22" s="13"/>
      <c r="K22" s="16"/>
      <c r="L22" s="15">
        <v>10</v>
      </c>
      <c r="M22" s="16">
        <v>38</v>
      </c>
      <c r="N22" s="21"/>
      <c r="O22" s="16"/>
      <c r="P22" s="21"/>
      <c r="Q22" s="16"/>
      <c r="R22" s="13"/>
      <c r="S22" s="7"/>
      <c r="T22" s="9">
        <f t="shared" si="0"/>
        <v>38</v>
      </c>
      <c r="U22" s="10">
        <f t="shared" si="1"/>
        <v>20</v>
      </c>
      <c r="V22" s="30">
        <v>1</v>
      </c>
    </row>
    <row r="23" spans="1:22" ht="16.5">
      <c r="A23" s="27" t="s">
        <v>110</v>
      </c>
      <c r="B23" s="27" t="s">
        <v>96</v>
      </c>
      <c r="C23" s="35" t="s">
        <v>81</v>
      </c>
      <c r="D23" s="28"/>
      <c r="E23" s="7"/>
      <c r="F23" s="107">
        <v>14</v>
      </c>
      <c r="G23" s="7">
        <v>34</v>
      </c>
      <c r="H23" s="15"/>
      <c r="I23" s="16"/>
      <c r="J23" s="13"/>
      <c r="K23" s="16"/>
      <c r="L23" s="15"/>
      <c r="M23" s="16"/>
      <c r="N23" s="21"/>
      <c r="O23" s="16"/>
      <c r="P23" s="21"/>
      <c r="Q23" s="16"/>
      <c r="R23" s="13"/>
      <c r="S23" s="7"/>
      <c r="T23" s="9">
        <f t="shared" si="0"/>
        <v>34</v>
      </c>
      <c r="U23" s="10">
        <f t="shared" si="1"/>
        <v>21</v>
      </c>
      <c r="V23" s="19">
        <v>1</v>
      </c>
    </row>
    <row r="24" spans="1:22" ht="16.5">
      <c r="A24" s="27" t="s">
        <v>469</v>
      </c>
      <c r="B24" s="27" t="s">
        <v>470</v>
      </c>
      <c r="C24" s="27" t="s">
        <v>12</v>
      </c>
      <c r="D24" s="28"/>
      <c r="E24" s="7"/>
      <c r="F24" s="13"/>
      <c r="G24" s="7"/>
      <c r="H24" s="15"/>
      <c r="I24" s="16"/>
      <c r="J24" s="13"/>
      <c r="K24" s="16"/>
      <c r="L24" s="15"/>
      <c r="M24" s="16"/>
      <c r="N24" s="21">
        <v>6</v>
      </c>
      <c r="O24" s="16">
        <v>0</v>
      </c>
      <c r="P24" s="21"/>
      <c r="Q24" s="16"/>
      <c r="R24" s="13"/>
      <c r="S24" s="7"/>
      <c r="T24" s="9">
        <f t="shared" si="0"/>
        <v>0</v>
      </c>
      <c r="U24" s="10">
        <f t="shared" si="1"/>
        <v>22</v>
      </c>
      <c r="V24" s="30">
        <v>1</v>
      </c>
    </row>
    <row r="25" spans="1:22" ht="16.5">
      <c r="A25" s="27" t="s">
        <v>471</v>
      </c>
      <c r="B25" s="27" t="s">
        <v>472</v>
      </c>
      <c r="C25" s="27" t="s">
        <v>12</v>
      </c>
      <c r="D25" s="28"/>
      <c r="E25" s="7"/>
      <c r="F25" s="13"/>
      <c r="G25" s="7"/>
      <c r="H25" s="15"/>
      <c r="I25" s="16"/>
      <c r="J25" s="13"/>
      <c r="K25" s="16"/>
      <c r="L25" s="15"/>
      <c r="M25" s="16"/>
      <c r="N25" s="21">
        <v>9</v>
      </c>
      <c r="O25" s="16">
        <v>0</v>
      </c>
      <c r="P25" s="21"/>
      <c r="Q25" s="16"/>
      <c r="R25" s="13"/>
      <c r="S25" s="7"/>
      <c r="T25" s="9">
        <f t="shared" si="0"/>
        <v>0</v>
      </c>
      <c r="U25" s="10">
        <f t="shared" si="1"/>
        <v>23</v>
      </c>
      <c r="V25" s="2">
        <v>1</v>
      </c>
    </row>
    <row r="26" spans="1:22" ht="16.5">
      <c r="A26" s="25" t="s">
        <v>116</v>
      </c>
      <c r="B26" s="25" t="s">
        <v>43</v>
      </c>
      <c r="C26" s="25" t="s">
        <v>12</v>
      </c>
      <c r="D26" s="28"/>
      <c r="E26" s="7"/>
      <c r="F26" s="13">
        <v>1</v>
      </c>
      <c r="G26" s="7">
        <v>0</v>
      </c>
      <c r="H26" s="15">
        <v>1</v>
      </c>
      <c r="I26" s="16">
        <v>0</v>
      </c>
      <c r="J26" s="13"/>
      <c r="K26" s="16"/>
      <c r="L26" s="15"/>
      <c r="M26" s="16"/>
      <c r="N26" s="21"/>
      <c r="O26" s="16"/>
      <c r="P26" s="21"/>
      <c r="Q26" s="16"/>
      <c r="R26" s="13"/>
      <c r="S26" s="7"/>
      <c r="T26" s="9">
        <f t="shared" si="0"/>
        <v>0</v>
      </c>
      <c r="U26" s="10">
        <f t="shared" si="1"/>
        <v>24</v>
      </c>
      <c r="V26" s="19">
        <v>2</v>
      </c>
    </row>
    <row r="27" spans="1:22" ht="16.5">
      <c r="A27" s="27" t="s">
        <v>349</v>
      </c>
      <c r="B27" s="27" t="s">
        <v>350</v>
      </c>
      <c r="C27" s="27" t="s">
        <v>12</v>
      </c>
      <c r="D27" s="28"/>
      <c r="E27" s="7"/>
      <c r="F27" s="13"/>
      <c r="G27" s="7"/>
      <c r="H27" s="15">
        <v>7</v>
      </c>
      <c r="I27" s="16">
        <v>0</v>
      </c>
      <c r="J27" s="13"/>
      <c r="K27" s="16"/>
      <c r="L27" s="15"/>
      <c r="M27" s="16"/>
      <c r="N27" s="21"/>
      <c r="O27" s="16"/>
      <c r="P27" s="21"/>
      <c r="Q27" s="16"/>
      <c r="R27" s="13"/>
      <c r="S27" s="7"/>
      <c r="T27" s="9">
        <f t="shared" si="0"/>
        <v>0</v>
      </c>
      <c r="U27" s="10">
        <f t="shared" si="1"/>
        <v>25</v>
      </c>
      <c r="V27" s="30">
        <v>1</v>
      </c>
    </row>
    <row r="28" spans="1:22" ht="16.5">
      <c r="A28" s="27" t="s">
        <v>354</v>
      </c>
      <c r="B28" s="27" t="s">
        <v>355</v>
      </c>
      <c r="C28" s="27" t="s">
        <v>356</v>
      </c>
      <c r="D28" s="28"/>
      <c r="E28" s="7"/>
      <c r="F28" s="13"/>
      <c r="G28" s="7"/>
      <c r="H28" s="15">
        <v>10</v>
      </c>
      <c r="I28" s="16">
        <v>0</v>
      </c>
      <c r="J28" s="13"/>
      <c r="K28" s="16"/>
      <c r="L28" s="15"/>
      <c r="M28" s="16"/>
      <c r="N28" s="21"/>
      <c r="O28" s="16"/>
      <c r="P28" s="21"/>
      <c r="Q28" s="16"/>
      <c r="R28" s="13"/>
      <c r="S28" s="7"/>
      <c r="T28" s="9">
        <f t="shared" si="0"/>
        <v>0</v>
      </c>
      <c r="U28" s="10">
        <f t="shared" si="1"/>
        <v>26</v>
      </c>
      <c r="V28" s="19">
        <v>1</v>
      </c>
    </row>
    <row r="29" spans="1:22" ht="16.5">
      <c r="A29" s="31" t="s">
        <v>117</v>
      </c>
      <c r="B29" s="31" t="s">
        <v>118</v>
      </c>
      <c r="C29" s="42" t="s">
        <v>12</v>
      </c>
      <c r="D29" s="33"/>
      <c r="E29" s="7"/>
      <c r="F29" s="108">
        <v>9</v>
      </c>
      <c r="G29" s="7">
        <v>0</v>
      </c>
      <c r="H29" s="15"/>
      <c r="I29" s="16"/>
      <c r="J29" s="13"/>
      <c r="K29" s="16"/>
      <c r="L29" s="15"/>
      <c r="M29" s="16"/>
      <c r="N29" s="21"/>
      <c r="O29" s="16"/>
      <c r="P29" s="21"/>
      <c r="Q29" s="16"/>
      <c r="R29" s="13"/>
      <c r="S29" s="7"/>
      <c r="T29" s="9">
        <f t="shared" si="0"/>
        <v>0</v>
      </c>
      <c r="U29" s="10">
        <f t="shared" si="1"/>
        <v>27</v>
      </c>
      <c r="V29" s="30">
        <v>1</v>
      </c>
    </row>
    <row r="30" spans="1:22" ht="16.5">
      <c r="A30" s="27" t="s">
        <v>119</v>
      </c>
      <c r="B30" s="27" t="s">
        <v>30</v>
      </c>
      <c r="C30" s="27" t="s">
        <v>120</v>
      </c>
      <c r="D30" s="28"/>
      <c r="E30" s="7"/>
      <c r="F30" s="13">
        <v>15</v>
      </c>
      <c r="G30" s="7">
        <v>0</v>
      </c>
      <c r="H30" s="15"/>
      <c r="I30" s="16"/>
      <c r="J30" s="13"/>
      <c r="K30" s="16"/>
      <c r="L30" s="15"/>
      <c r="M30" s="16"/>
      <c r="N30" s="21"/>
      <c r="O30" s="16"/>
      <c r="P30" s="21"/>
      <c r="Q30" s="16"/>
      <c r="R30" s="13"/>
      <c r="S30" s="7"/>
      <c r="T30" s="9">
        <f t="shared" si="0"/>
        <v>0</v>
      </c>
      <c r="U30" s="10">
        <f t="shared" si="1"/>
        <v>28</v>
      </c>
      <c r="V30" s="2">
        <v>1</v>
      </c>
    </row>
    <row r="31" spans="1:22" ht="16.5">
      <c r="A31" s="42" t="s">
        <v>113</v>
      </c>
      <c r="B31" s="42" t="s">
        <v>114</v>
      </c>
      <c r="C31" s="42" t="s">
        <v>12</v>
      </c>
      <c r="D31" s="33">
        <v>12</v>
      </c>
      <c r="E31" s="7">
        <v>0</v>
      </c>
      <c r="F31" s="13"/>
      <c r="G31" s="7"/>
      <c r="H31" s="15"/>
      <c r="I31" s="16"/>
      <c r="J31" s="13"/>
      <c r="K31" s="16"/>
      <c r="L31" s="15"/>
      <c r="M31" s="17"/>
      <c r="N31" s="21"/>
      <c r="O31" s="16"/>
      <c r="P31" s="18"/>
      <c r="Q31" s="17"/>
      <c r="R31" s="13"/>
      <c r="S31" s="7"/>
      <c r="T31" s="9">
        <f t="shared" si="0"/>
        <v>0</v>
      </c>
      <c r="U31" s="10">
        <f t="shared" si="1"/>
        <v>29</v>
      </c>
      <c r="V31" s="19">
        <v>1</v>
      </c>
    </row>
    <row r="32" spans="1:22" ht="16.5">
      <c r="A32" s="42" t="s">
        <v>115</v>
      </c>
      <c r="B32" s="56" t="s">
        <v>26</v>
      </c>
      <c r="C32" s="42" t="s">
        <v>12</v>
      </c>
      <c r="D32" s="28">
        <v>13</v>
      </c>
      <c r="E32" s="7">
        <v>0</v>
      </c>
      <c r="F32" s="13"/>
      <c r="G32" s="7"/>
      <c r="H32" s="15"/>
      <c r="I32" s="16"/>
      <c r="J32" s="13"/>
      <c r="K32" s="16"/>
      <c r="L32" s="15"/>
      <c r="M32" s="16"/>
      <c r="N32" s="21"/>
      <c r="O32" s="16"/>
      <c r="P32" s="21"/>
      <c r="Q32" s="16"/>
      <c r="R32" s="13"/>
      <c r="S32" s="7"/>
      <c r="T32" s="9">
        <f t="shared" si="0"/>
        <v>0</v>
      </c>
      <c r="U32" s="10">
        <f t="shared" si="1"/>
        <v>30</v>
      </c>
      <c r="V32" s="30">
        <v>1</v>
      </c>
    </row>
    <row r="33" spans="1:22" ht="16.5">
      <c r="A33" s="27"/>
      <c r="B33" s="27"/>
      <c r="C33" s="27"/>
      <c r="D33" s="28"/>
      <c r="E33" s="7"/>
      <c r="F33" s="13"/>
      <c r="G33" s="7"/>
      <c r="H33" s="15"/>
      <c r="I33" s="16"/>
      <c r="J33" s="13"/>
      <c r="K33" s="16"/>
      <c r="L33" s="15"/>
      <c r="M33" s="16"/>
      <c r="N33" s="21"/>
      <c r="O33" s="16"/>
      <c r="P33" s="21"/>
      <c r="Q33" s="16"/>
      <c r="R33" s="13"/>
      <c r="S33" s="7"/>
      <c r="T33" s="9">
        <f t="shared" si="0"/>
        <v>0</v>
      </c>
      <c r="U33" s="10">
        <f t="shared" si="1"/>
        <v>31</v>
      </c>
      <c r="V33" s="19"/>
    </row>
    <row r="34" spans="1:22" ht="16.5">
      <c r="A34" s="25"/>
      <c r="B34" s="25"/>
      <c r="C34" s="27"/>
      <c r="D34" s="28"/>
      <c r="E34" s="7"/>
      <c r="F34" s="13"/>
      <c r="G34" s="7"/>
      <c r="H34" s="15"/>
      <c r="I34" s="16"/>
      <c r="J34" s="13"/>
      <c r="K34" s="16"/>
      <c r="L34" s="15"/>
      <c r="M34" s="16"/>
      <c r="N34" s="21"/>
      <c r="O34" s="16"/>
      <c r="P34" s="21"/>
      <c r="Q34" s="16"/>
      <c r="R34" s="13"/>
      <c r="S34" s="7"/>
      <c r="T34" s="9">
        <f t="shared" si="0"/>
        <v>0</v>
      </c>
      <c r="U34" s="10">
        <f t="shared" si="1"/>
        <v>32</v>
      </c>
      <c r="V34" s="30"/>
    </row>
    <row r="35" spans="1:22" ht="16.5">
      <c r="A35" s="27"/>
      <c r="B35" s="27"/>
      <c r="C35" s="27"/>
      <c r="D35" s="28"/>
      <c r="E35" s="7"/>
      <c r="F35" s="13"/>
      <c r="G35" s="7"/>
      <c r="H35" s="15"/>
      <c r="I35" s="16"/>
      <c r="J35" s="13"/>
      <c r="K35" s="16"/>
      <c r="L35" s="15"/>
      <c r="M35" s="16"/>
      <c r="N35" s="21"/>
      <c r="O35" s="16"/>
      <c r="P35" s="21"/>
      <c r="Q35" s="16"/>
      <c r="R35" s="13"/>
      <c r="S35" s="7"/>
      <c r="T35" s="9">
        <f t="shared" ref="T35:T66" si="2">E35+G35+I35+K35+M35+S35+O35+Q35</f>
        <v>0</v>
      </c>
      <c r="U35" s="10">
        <f t="shared" si="1"/>
        <v>33</v>
      </c>
      <c r="V35" s="2"/>
    </row>
    <row r="36" spans="1:22" ht="16.5">
      <c r="A36" s="27"/>
      <c r="B36" s="27"/>
      <c r="C36" s="27"/>
      <c r="D36" s="28"/>
      <c r="E36" s="7"/>
      <c r="F36" s="13"/>
      <c r="G36" s="7"/>
      <c r="H36" s="15"/>
      <c r="I36" s="16"/>
      <c r="J36" s="13"/>
      <c r="K36" s="16"/>
      <c r="L36" s="15"/>
      <c r="M36" s="16"/>
      <c r="N36" s="21"/>
      <c r="O36" s="16"/>
      <c r="P36" s="21"/>
      <c r="Q36" s="16"/>
      <c r="R36" s="13"/>
      <c r="S36" s="7"/>
      <c r="T36" s="9">
        <f t="shared" si="2"/>
        <v>0</v>
      </c>
      <c r="U36" s="10">
        <f t="shared" ref="U36:U52" si="3">U35+1</f>
        <v>34</v>
      </c>
      <c r="V36" s="2"/>
    </row>
    <row r="37" spans="1:22" ht="16.5">
      <c r="A37" s="27"/>
      <c r="B37" s="27"/>
      <c r="C37" s="27"/>
      <c r="D37" s="28"/>
      <c r="E37" s="7"/>
      <c r="F37" s="13"/>
      <c r="G37" s="7"/>
      <c r="H37" s="15"/>
      <c r="I37" s="16"/>
      <c r="J37" s="13"/>
      <c r="K37" s="16"/>
      <c r="L37" s="15"/>
      <c r="M37" s="16"/>
      <c r="N37" s="21"/>
      <c r="O37" s="16"/>
      <c r="P37" s="21"/>
      <c r="Q37" s="16"/>
      <c r="R37" s="13"/>
      <c r="S37" s="7"/>
      <c r="T37" s="9">
        <f t="shared" si="2"/>
        <v>0</v>
      </c>
      <c r="U37" s="10">
        <f t="shared" si="3"/>
        <v>35</v>
      </c>
      <c r="V37" s="30"/>
    </row>
    <row r="38" spans="1:22" ht="16.5">
      <c r="A38" s="27"/>
      <c r="B38" s="27"/>
      <c r="C38" s="27"/>
      <c r="D38" s="28"/>
      <c r="E38" s="7"/>
      <c r="F38" s="13"/>
      <c r="G38" s="7"/>
      <c r="H38" s="15"/>
      <c r="I38" s="16"/>
      <c r="J38" s="13"/>
      <c r="K38" s="16"/>
      <c r="L38" s="15"/>
      <c r="M38" s="16"/>
      <c r="N38" s="21"/>
      <c r="O38" s="16"/>
      <c r="P38" s="21"/>
      <c r="Q38" s="16"/>
      <c r="R38" s="13"/>
      <c r="S38" s="7"/>
      <c r="T38" s="9">
        <f t="shared" si="2"/>
        <v>0</v>
      </c>
      <c r="U38" s="10">
        <f t="shared" si="3"/>
        <v>36</v>
      </c>
      <c r="V38" s="30"/>
    </row>
    <row r="39" spans="1:22" ht="16.5">
      <c r="A39" s="25"/>
      <c r="B39" s="25"/>
      <c r="C39" s="27"/>
      <c r="D39" s="28"/>
      <c r="E39" s="7"/>
      <c r="F39" s="13"/>
      <c r="G39" s="7"/>
      <c r="H39" s="15"/>
      <c r="I39" s="16"/>
      <c r="J39" s="13"/>
      <c r="K39" s="16"/>
      <c r="L39" s="15"/>
      <c r="M39" s="16"/>
      <c r="N39" s="21"/>
      <c r="O39" s="16"/>
      <c r="P39" s="21"/>
      <c r="Q39" s="16"/>
      <c r="R39" s="13"/>
      <c r="S39" s="7"/>
      <c r="T39" s="9">
        <f t="shared" si="2"/>
        <v>0</v>
      </c>
      <c r="U39" s="10">
        <f t="shared" si="3"/>
        <v>37</v>
      </c>
      <c r="V39" s="2"/>
    </row>
    <row r="40" spans="1:22" ht="16.5">
      <c r="A40" s="27"/>
      <c r="B40" s="27"/>
      <c r="C40" s="27"/>
      <c r="D40" s="28"/>
      <c r="E40" s="7"/>
      <c r="F40" s="13"/>
      <c r="G40" s="7"/>
      <c r="H40" s="15"/>
      <c r="I40" s="16"/>
      <c r="J40" s="13"/>
      <c r="K40" s="16"/>
      <c r="L40" s="15"/>
      <c r="M40" s="16"/>
      <c r="N40" s="21"/>
      <c r="O40" s="16"/>
      <c r="P40" s="21"/>
      <c r="Q40" s="16"/>
      <c r="R40" s="13"/>
      <c r="S40" s="7"/>
      <c r="T40" s="9">
        <f t="shared" si="2"/>
        <v>0</v>
      </c>
      <c r="U40" s="10">
        <f t="shared" si="3"/>
        <v>38</v>
      </c>
      <c r="V40" s="2"/>
    </row>
    <row r="41" spans="1:22" ht="16.5">
      <c r="A41" s="27"/>
      <c r="B41" s="27"/>
      <c r="C41" s="27"/>
      <c r="D41" s="28"/>
      <c r="E41" s="7"/>
      <c r="F41" s="13"/>
      <c r="G41" s="7"/>
      <c r="H41" s="15"/>
      <c r="I41" s="16"/>
      <c r="J41" s="13"/>
      <c r="K41" s="16"/>
      <c r="L41" s="15"/>
      <c r="M41" s="16"/>
      <c r="N41" s="21"/>
      <c r="O41" s="16"/>
      <c r="P41" s="21"/>
      <c r="Q41" s="16"/>
      <c r="R41" s="13"/>
      <c r="S41" s="7"/>
      <c r="T41" s="9">
        <f t="shared" si="2"/>
        <v>0</v>
      </c>
      <c r="U41" s="10">
        <f t="shared" si="3"/>
        <v>39</v>
      </c>
      <c r="V41" s="2"/>
    </row>
    <row r="42" spans="1:22" ht="16.5">
      <c r="A42" s="27"/>
      <c r="B42" s="27"/>
      <c r="C42" s="27"/>
      <c r="D42" s="28"/>
      <c r="E42" s="7"/>
      <c r="F42" s="13"/>
      <c r="G42" s="7"/>
      <c r="H42" s="15"/>
      <c r="I42" s="16"/>
      <c r="J42" s="13"/>
      <c r="K42" s="16"/>
      <c r="L42" s="15"/>
      <c r="M42" s="16"/>
      <c r="N42" s="21"/>
      <c r="O42" s="16"/>
      <c r="P42" s="21"/>
      <c r="Q42" s="16"/>
      <c r="R42" s="13"/>
      <c r="S42" s="7"/>
      <c r="T42" s="9">
        <f t="shared" si="2"/>
        <v>0</v>
      </c>
      <c r="U42" s="10">
        <f t="shared" si="3"/>
        <v>40</v>
      </c>
      <c r="V42" s="2"/>
    </row>
    <row r="43" spans="1:22" ht="16.5">
      <c r="A43" s="27"/>
      <c r="B43" s="27"/>
      <c r="C43" s="27"/>
      <c r="D43" s="28"/>
      <c r="E43" s="7"/>
      <c r="F43" s="13"/>
      <c r="G43" s="7"/>
      <c r="H43" s="15"/>
      <c r="I43" s="16"/>
      <c r="J43" s="13"/>
      <c r="K43" s="16"/>
      <c r="L43" s="15"/>
      <c r="M43" s="16"/>
      <c r="N43" s="21"/>
      <c r="O43" s="16"/>
      <c r="P43" s="21"/>
      <c r="Q43" s="16"/>
      <c r="R43" s="13"/>
      <c r="S43" s="7"/>
      <c r="T43" s="9">
        <f t="shared" si="2"/>
        <v>0</v>
      </c>
      <c r="U43" s="10">
        <f t="shared" si="3"/>
        <v>41</v>
      </c>
      <c r="V43" s="2"/>
    </row>
    <row r="44" spans="1:22" ht="16.5">
      <c r="A44" s="27"/>
      <c r="B44" s="27"/>
      <c r="C44" s="27"/>
      <c r="D44" s="28"/>
      <c r="E44" s="7"/>
      <c r="F44" s="13"/>
      <c r="G44" s="7"/>
      <c r="H44" s="15"/>
      <c r="I44" s="16"/>
      <c r="J44" s="13"/>
      <c r="K44" s="16"/>
      <c r="L44" s="15"/>
      <c r="M44" s="16"/>
      <c r="N44" s="21"/>
      <c r="O44" s="16"/>
      <c r="P44" s="21"/>
      <c r="Q44" s="16"/>
      <c r="R44" s="13"/>
      <c r="S44" s="7"/>
      <c r="T44" s="9">
        <f t="shared" si="2"/>
        <v>0</v>
      </c>
      <c r="U44" s="10">
        <f t="shared" si="3"/>
        <v>42</v>
      </c>
      <c r="V44" s="2"/>
    </row>
    <row r="45" spans="1:22" ht="16.5">
      <c r="A45" s="27"/>
      <c r="B45" s="27"/>
      <c r="C45" s="27"/>
      <c r="D45" s="28"/>
      <c r="E45" s="7"/>
      <c r="F45" s="13"/>
      <c r="G45" s="7"/>
      <c r="H45" s="15"/>
      <c r="I45" s="16"/>
      <c r="J45" s="13"/>
      <c r="K45" s="16"/>
      <c r="L45" s="15"/>
      <c r="M45" s="16"/>
      <c r="N45" s="21"/>
      <c r="O45" s="16"/>
      <c r="P45" s="21"/>
      <c r="Q45" s="16"/>
      <c r="R45" s="13"/>
      <c r="S45" s="7"/>
      <c r="T45" s="9">
        <f t="shared" si="2"/>
        <v>0</v>
      </c>
      <c r="U45" s="10">
        <f t="shared" si="3"/>
        <v>43</v>
      </c>
      <c r="V45" s="2"/>
    </row>
    <row r="46" spans="1:22" ht="16.5">
      <c r="A46" s="27"/>
      <c r="B46" s="27"/>
      <c r="C46" s="27"/>
      <c r="D46" s="28"/>
      <c r="E46" s="7"/>
      <c r="F46" s="13"/>
      <c r="G46" s="7"/>
      <c r="H46" s="15"/>
      <c r="I46" s="16"/>
      <c r="J46" s="13"/>
      <c r="K46" s="16"/>
      <c r="L46" s="15"/>
      <c r="M46" s="16"/>
      <c r="N46" s="21"/>
      <c r="O46" s="16"/>
      <c r="P46" s="21"/>
      <c r="Q46" s="16"/>
      <c r="R46" s="13"/>
      <c r="S46" s="7"/>
      <c r="T46" s="9">
        <f t="shared" si="2"/>
        <v>0</v>
      </c>
      <c r="U46" s="10">
        <f t="shared" si="3"/>
        <v>44</v>
      </c>
      <c r="V46" s="2"/>
    </row>
    <row r="47" spans="1:22" ht="16.5">
      <c r="A47" s="27"/>
      <c r="B47" s="27"/>
      <c r="C47" s="27"/>
      <c r="D47" s="28"/>
      <c r="E47" s="7"/>
      <c r="F47" s="13"/>
      <c r="G47" s="7"/>
      <c r="H47" s="15"/>
      <c r="I47" s="16"/>
      <c r="J47" s="13"/>
      <c r="K47" s="16"/>
      <c r="L47" s="15"/>
      <c r="M47" s="16"/>
      <c r="N47" s="21"/>
      <c r="O47" s="16"/>
      <c r="P47" s="21"/>
      <c r="Q47" s="16"/>
      <c r="R47" s="13"/>
      <c r="S47" s="7"/>
      <c r="T47" s="9">
        <f t="shared" si="2"/>
        <v>0</v>
      </c>
      <c r="U47" s="10">
        <f t="shared" si="3"/>
        <v>45</v>
      </c>
      <c r="V47" s="2"/>
    </row>
    <row r="48" spans="1:22" ht="16.5">
      <c r="A48" s="27"/>
      <c r="B48" s="27"/>
      <c r="C48" s="27"/>
      <c r="D48" s="28"/>
      <c r="E48" s="7"/>
      <c r="F48" s="13"/>
      <c r="G48" s="7"/>
      <c r="H48" s="15"/>
      <c r="I48" s="16"/>
      <c r="J48" s="13"/>
      <c r="K48" s="16"/>
      <c r="L48" s="15"/>
      <c r="M48" s="16"/>
      <c r="N48" s="21"/>
      <c r="O48" s="16"/>
      <c r="P48" s="21"/>
      <c r="Q48" s="16"/>
      <c r="R48" s="13"/>
      <c r="S48" s="7"/>
      <c r="T48" s="9">
        <f t="shared" si="2"/>
        <v>0</v>
      </c>
      <c r="U48" s="10">
        <f t="shared" si="3"/>
        <v>46</v>
      </c>
      <c r="V48" s="2"/>
    </row>
    <row r="49" spans="1:22" ht="16.5">
      <c r="A49" s="27"/>
      <c r="B49" s="27"/>
      <c r="C49" s="27"/>
      <c r="D49" s="28"/>
      <c r="E49" s="7"/>
      <c r="F49" s="13"/>
      <c r="G49" s="7"/>
      <c r="H49" s="15"/>
      <c r="I49" s="16"/>
      <c r="J49" s="13"/>
      <c r="K49" s="16"/>
      <c r="L49" s="15"/>
      <c r="M49" s="16"/>
      <c r="N49" s="21"/>
      <c r="O49" s="16"/>
      <c r="P49" s="21"/>
      <c r="Q49" s="16"/>
      <c r="R49" s="13"/>
      <c r="S49" s="7"/>
      <c r="T49" s="9">
        <f t="shared" si="2"/>
        <v>0</v>
      </c>
      <c r="U49" s="10">
        <f t="shared" si="3"/>
        <v>47</v>
      </c>
      <c r="V49" s="2"/>
    </row>
    <row r="50" spans="1:22" ht="16.5">
      <c r="A50" s="27"/>
      <c r="B50" s="27"/>
      <c r="C50" s="27"/>
      <c r="D50" s="28"/>
      <c r="E50" s="7"/>
      <c r="F50" s="13"/>
      <c r="G50" s="7"/>
      <c r="H50" s="15"/>
      <c r="I50" s="16"/>
      <c r="J50" s="13"/>
      <c r="K50" s="16"/>
      <c r="L50" s="15"/>
      <c r="M50" s="16"/>
      <c r="N50" s="21"/>
      <c r="O50" s="16"/>
      <c r="P50" s="21"/>
      <c r="Q50" s="16"/>
      <c r="R50" s="13"/>
      <c r="S50" s="7"/>
      <c r="T50" s="9">
        <f t="shared" si="2"/>
        <v>0</v>
      </c>
      <c r="U50" s="10">
        <f t="shared" si="3"/>
        <v>48</v>
      </c>
      <c r="V50" s="2"/>
    </row>
    <row r="51" spans="1:22" ht="16.5">
      <c r="A51" s="27"/>
      <c r="B51" s="27"/>
      <c r="C51" s="27"/>
      <c r="D51" s="28"/>
      <c r="E51" s="7"/>
      <c r="F51" s="13"/>
      <c r="G51" s="7"/>
      <c r="H51" s="15"/>
      <c r="I51" s="16"/>
      <c r="J51" s="13"/>
      <c r="K51" s="16"/>
      <c r="L51" s="15"/>
      <c r="M51" s="16"/>
      <c r="N51" s="21"/>
      <c r="O51" s="16"/>
      <c r="P51" s="21"/>
      <c r="Q51" s="16"/>
      <c r="R51" s="13"/>
      <c r="S51" s="7"/>
      <c r="T51" s="9">
        <f t="shared" si="2"/>
        <v>0</v>
      </c>
      <c r="U51" s="10">
        <f t="shared" si="3"/>
        <v>49</v>
      </c>
      <c r="V51" s="2"/>
    </row>
    <row r="52" spans="1:22" ht="16.5">
      <c r="A52" s="27"/>
      <c r="B52" s="27"/>
      <c r="C52" s="27"/>
      <c r="D52" s="28"/>
      <c r="E52" s="7"/>
      <c r="F52" s="13"/>
      <c r="G52" s="7"/>
      <c r="H52" s="15"/>
      <c r="I52" s="16"/>
      <c r="J52" s="13"/>
      <c r="K52" s="16"/>
      <c r="L52" s="15"/>
      <c r="M52" s="16"/>
      <c r="N52" s="21"/>
      <c r="O52" s="16"/>
      <c r="P52" s="21"/>
      <c r="Q52" s="16"/>
      <c r="R52" s="13"/>
      <c r="S52" s="7"/>
      <c r="T52" s="9">
        <f t="shared" si="2"/>
        <v>0</v>
      </c>
      <c r="U52" s="10">
        <f t="shared" si="3"/>
        <v>50</v>
      </c>
      <c r="V52" s="2"/>
    </row>
  </sheetData>
  <sheetProtection selectLockedCells="1" selectUnlockedCells="1"/>
  <mergeCells count="11">
    <mergeCell ref="L1:M1"/>
    <mergeCell ref="N1:O1"/>
    <mergeCell ref="P1:Q1"/>
    <mergeCell ref="R1:S1"/>
    <mergeCell ref="T1:U1"/>
    <mergeCell ref="V1:V2"/>
    <mergeCell ref="A1:C1"/>
    <mergeCell ref="D1:E1"/>
    <mergeCell ref="F1:G1"/>
    <mergeCell ref="H1:I1"/>
    <mergeCell ref="J1:K1"/>
  </mergeCells>
  <conditionalFormatting sqref="B33 A18:B31 B36:B52 A32:A52 C33:C52 C18 C20:C31 A3:C8">
    <cfRule type="expression" dxfId="321" priority="1" stopIfTrue="1">
      <formula>#REF!="F"</formula>
    </cfRule>
    <cfRule type="expression" dxfId="320" priority="2" stopIfTrue="1">
      <formula>#REF!="M"</formula>
    </cfRule>
  </conditionalFormatting>
  <conditionalFormatting sqref="B33 A17:B31 B36:B52 A32:A52 C33:C52 C17:C18 C20:C31 A3:C8">
    <cfRule type="expression" dxfId="319" priority="3" stopIfTrue="1">
      <formula>#REF!="F"</formula>
    </cfRule>
    <cfRule type="expression" dxfId="318" priority="4" stopIfTrue="1">
      <formula>#REF!="M"</formula>
    </cfRule>
  </conditionalFormatting>
  <conditionalFormatting sqref="C32">
    <cfRule type="expression" dxfId="317" priority="5" stopIfTrue="1">
      <formula>#REF!="F"</formula>
    </cfRule>
    <cfRule type="expression" dxfId="316" priority="6" stopIfTrue="1">
      <formula>#REF!="M"</formula>
    </cfRule>
  </conditionalFormatting>
  <conditionalFormatting sqref="C32">
    <cfRule type="expression" dxfId="315" priority="7" stopIfTrue="1">
      <formula>#REF!="F"</formula>
    </cfRule>
    <cfRule type="expression" dxfId="314" priority="8" stopIfTrue="1">
      <formula>#REF!="M"</formula>
    </cfRule>
  </conditionalFormatting>
  <conditionalFormatting sqref="A13:C13">
    <cfRule type="expression" dxfId="313" priority="9" stopIfTrue="1">
      <formula>#REF!="F"</formula>
    </cfRule>
    <cfRule type="expression" dxfId="312" priority="10" stopIfTrue="1">
      <formula>#REF!="M"</formula>
    </cfRule>
  </conditionalFormatting>
  <conditionalFormatting sqref="A14">
    <cfRule type="expression" dxfId="311" priority="11" stopIfTrue="1">
      <formula>#REF!="F"</formula>
    </cfRule>
    <cfRule type="expression" dxfId="310" priority="12" stopIfTrue="1">
      <formula>#REF!="M"</formula>
    </cfRule>
  </conditionalFormatting>
  <conditionalFormatting sqref="A14:B14">
    <cfRule type="expression" dxfId="309" priority="13" stopIfTrue="1">
      <formula>#REF!="F"</formula>
    </cfRule>
    <cfRule type="expression" dxfId="308" priority="14" stopIfTrue="1">
      <formula>#REF!="M"</formula>
    </cfRule>
  </conditionalFormatting>
  <conditionalFormatting sqref="C14">
    <cfRule type="expression" dxfId="307" priority="15" stopIfTrue="1">
      <formula>#REF!="F"</formula>
    </cfRule>
    <cfRule type="expression" dxfId="306" priority="16" stopIfTrue="1">
      <formula>#REF!="M"</formula>
    </cfRule>
  </conditionalFormatting>
  <conditionalFormatting sqref="A14">
    <cfRule type="expression" dxfId="305" priority="17" stopIfTrue="1">
      <formula>#REF!="F"</formula>
    </cfRule>
    <cfRule type="expression" dxfId="304" priority="18" stopIfTrue="1">
      <formula>#REF!="M"</formula>
    </cfRule>
  </conditionalFormatting>
  <conditionalFormatting sqref="A14:C14">
    <cfRule type="expression" dxfId="303" priority="19" stopIfTrue="1">
      <formula>#REF!="F"</formula>
    </cfRule>
    <cfRule type="expression" dxfId="302" priority="20" stopIfTrue="1">
      <formula>#REF!="M"</formula>
    </cfRule>
  </conditionalFormatting>
  <conditionalFormatting sqref="A15">
    <cfRule type="expression" dxfId="301" priority="21" stopIfTrue="1">
      <formula>#REF!="F"</formula>
    </cfRule>
    <cfRule type="expression" dxfId="300" priority="22" stopIfTrue="1">
      <formula>#REF!="M"</formula>
    </cfRule>
  </conditionalFormatting>
  <conditionalFormatting sqref="A15:B15">
    <cfRule type="expression" dxfId="299" priority="23" stopIfTrue="1">
      <formula>#REF!="F"</formula>
    </cfRule>
    <cfRule type="expression" dxfId="298" priority="24" stopIfTrue="1">
      <formula>#REF!="M"</formula>
    </cfRule>
  </conditionalFormatting>
  <conditionalFormatting sqref="C15">
    <cfRule type="expression" dxfId="297" priority="25" stopIfTrue="1">
      <formula>#REF!="F"</formula>
    </cfRule>
    <cfRule type="expression" dxfId="296" priority="26" stopIfTrue="1">
      <formula>#REF!="M"</formula>
    </cfRule>
  </conditionalFormatting>
  <conditionalFormatting sqref="A16:B16">
    <cfRule type="expression" dxfId="295" priority="27" stopIfTrue="1">
      <formula>#REF!="F"</formula>
    </cfRule>
    <cfRule type="expression" dxfId="294" priority="28" stopIfTrue="1">
      <formula>#REF!="M"</formula>
    </cfRule>
  </conditionalFormatting>
  <conditionalFormatting sqref="A17:C17 A13:C14 C15 A15:B16">
    <cfRule type="expression" dxfId="293" priority="29" stopIfTrue="1">
      <formula>#REF!="F"</formula>
    </cfRule>
    <cfRule type="expression" dxfId="292" priority="30" stopIfTrue="1">
      <formula>#REF!="M"</formula>
    </cfRule>
  </conditionalFormatting>
  <conditionalFormatting sqref="B33 A18:B31 B36:B52 A32:A52 C33:C52 C18 C20:C31 A3:C8">
    <cfRule type="expression" dxfId="291" priority="31" stopIfTrue="1">
      <formula>#REF!="F"</formula>
    </cfRule>
    <cfRule type="expression" dxfId="290" priority="32" stopIfTrue="1">
      <formula>#REF!="M"</formula>
    </cfRule>
  </conditionalFormatting>
  <conditionalFormatting sqref="B33 A17:B31 B36:B52 A32:A52 C33:C52 C17:C18 C20:C31 A3:C8">
    <cfRule type="expression" dxfId="289" priority="33" stopIfTrue="1">
      <formula>#REF!="F"</formula>
    </cfRule>
    <cfRule type="expression" dxfId="288" priority="34" stopIfTrue="1">
      <formula>#REF!="M"</formula>
    </cfRule>
  </conditionalFormatting>
  <conditionalFormatting sqref="C32">
    <cfRule type="expression" dxfId="287" priority="35" stopIfTrue="1">
      <formula>#REF!="F"</formula>
    </cfRule>
    <cfRule type="expression" dxfId="286" priority="36" stopIfTrue="1">
      <formula>#REF!="M"</formula>
    </cfRule>
  </conditionalFormatting>
  <conditionalFormatting sqref="C32">
    <cfRule type="expression" dxfId="285" priority="37" stopIfTrue="1">
      <formula>#REF!="F"</formula>
    </cfRule>
    <cfRule type="expression" dxfId="284" priority="38" stopIfTrue="1">
      <formula>#REF!="M"</formula>
    </cfRule>
  </conditionalFormatting>
  <conditionalFormatting sqref="A13:C13">
    <cfRule type="expression" dxfId="283" priority="39" stopIfTrue="1">
      <formula>#REF!="F"</formula>
    </cfRule>
    <cfRule type="expression" dxfId="282" priority="40" stopIfTrue="1">
      <formula>#REF!="M"</formula>
    </cfRule>
  </conditionalFormatting>
  <conditionalFormatting sqref="A14">
    <cfRule type="expression" dxfId="281" priority="41" stopIfTrue="1">
      <formula>#REF!="F"</formula>
    </cfRule>
    <cfRule type="expression" dxfId="280" priority="42" stopIfTrue="1">
      <formula>#REF!="M"</formula>
    </cfRule>
  </conditionalFormatting>
  <conditionalFormatting sqref="A14:B14">
    <cfRule type="expression" dxfId="279" priority="43" stopIfTrue="1">
      <formula>#REF!="F"</formula>
    </cfRule>
    <cfRule type="expression" dxfId="278" priority="44" stopIfTrue="1">
      <formula>#REF!="M"</formula>
    </cfRule>
  </conditionalFormatting>
  <conditionalFormatting sqref="C14">
    <cfRule type="expression" dxfId="277" priority="45" stopIfTrue="1">
      <formula>#REF!="F"</formula>
    </cfRule>
    <cfRule type="expression" dxfId="276" priority="46" stopIfTrue="1">
      <formula>#REF!="M"</formula>
    </cfRule>
  </conditionalFormatting>
  <conditionalFormatting sqref="A14">
    <cfRule type="expression" dxfId="275" priority="47" stopIfTrue="1">
      <formula>#REF!="F"</formula>
    </cfRule>
    <cfRule type="expression" dxfId="274" priority="48" stopIfTrue="1">
      <formula>#REF!="M"</formula>
    </cfRule>
  </conditionalFormatting>
  <conditionalFormatting sqref="A14:C14">
    <cfRule type="expression" dxfId="273" priority="49" stopIfTrue="1">
      <formula>#REF!="F"</formula>
    </cfRule>
    <cfRule type="expression" dxfId="272" priority="50" stopIfTrue="1">
      <formula>#REF!="M"</formula>
    </cfRule>
  </conditionalFormatting>
  <conditionalFormatting sqref="A15">
    <cfRule type="expression" dxfId="271" priority="51" stopIfTrue="1">
      <formula>#REF!="F"</formula>
    </cfRule>
    <cfRule type="expression" dxfId="270" priority="52" stopIfTrue="1">
      <formula>#REF!="M"</formula>
    </cfRule>
  </conditionalFormatting>
  <conditionalFormatting sqref="A15:B15">
    <cfRule type="expression" dxfId="269" priority="53" stopIfTrue="1">
      <formula>#REF!="F"</formula>
    </cfRule>
    <cfRule type="expression" dxfId="268" priority="54" stopIfTrue="1">
      <formula>#REF!="M"</formula>
    </cfRule>
  </conditionalFormatting>
  <conditionalFormatting sqref="C15">
    <cfRule type="expression" dxfId="267" priority="55" stopIfTrue="1">
      <formula>#REF!="F"</formula>
    </cfRule>
    <cfRule type="expression" dxfId="266" priority="56" stopIfTrue="1">
      <formula>#REF!="M"</formula>
    </cfRule>
  </conditionalFormatting>
  <conditionalFormatting sqref="A16:B16">
    <cfRule type="expression" dxfId="265" priority="57" stopIfTrue="1">
      <formula>#REF!="F"</formula>
    </cfRule>
    <cfRule type="expression" dxfId="264" priority="58" stopIfTrue="1">
      <formula>#REF!="M"</formula>
    </cfRule>
  </conditionalFormatting>
  <conditionalFormatting sqref="A17:C17 A13:C14 C15 A15:B16">
    <cfRule type="expression" dxfId="263" priority="59" stopIfTrue="1">
      <formula>#REF!="F"</formula>
    </cfRule>
    <cfRule type="expression" dxfId="262" priority="60" stopIfTrue="1">
      <formula>#REF!="M"</formula>
    </cfRule>
  </conditionalFormatting>
  <conditionalFormatting sqref="B33 A18:B31 B36:B52 A32:A52 C33:C52 C18 C20:C31 A3:C8">
    <cfRule type="expression" dxfId="261" priority="61" stopIfTrue="1">
      <formula>#REF!="F"</formula>
    </cfRule>
    <cfRule type="expression" dxfId="260" priority="62" stopIfTrue="1">
      <formula>#REF!="M"</formula>
    </cfRule>
  </conditionalFormatting>
  <conditionalFormatting sqref="B33 A17:B31 B36:B52 A32:A52 C33:C52 C17:C18 C20:C31 A3:C8">
    <cfRule type="expression" dxfId="259" priority="63" stopIfTrue="1">
      <formula>#REF!="F"</formula>
    </cfRule>
    <cfRule type="expression" dxfId="258" priority="64" stopIfTrue="1">
      <formula>#REF!="M"</formula>
    </cfRule>
  </conditionalFormatting>
  <conditionalFormatting sqref="C32">
    <cfRule type="expression" dxfId="257" priority="65" stopIfTrue="1">
      <formula>#REF!="F"</formula>
    </cfRule>
    <cfRule type="expression" dxfId="256" priority="66" stopIfTrue="1">
      <formula>#REF!="M"</formula>
    </cfRule>
  </conditionalFormatting>
  <conditionalFormatting sqref="C32">
    <cfRule type="expression" dxfId="255" priority="67" stopIfTrue="1">
      <formula>#REF!="F"</formula>
    </cfRule>
    <cfRule type="expression" dxfId="254" priority="68" stopIfTrue="1">
      <formula>#REF!="M"</formula>
    </cfRule>
  </conditionalFormatting>
  <conditionalFormatting sqref="A13:C13">
    <cfRule type="expression" dxfId="253" priority="69" stopIfTrue="1">
      <formula>#REF!="F"</formula>
    </cfRule>
    <cfRule type="expression" dxfId="252" priority="70" stopIfTrue="1">
      <formula>#REF!="M"</formula>
    </cfRule>
  </conditionalFormatting>
  <conditionalFormatting sqref="A14">
    <cfRule type="expression" dxfId="251" priority="71" stopIfTrue="1">
      <formula>#REF!="F"</formula>
    </cfRule>
    <cfRule type="expression" dxfId="250" priority="72" stopIfTrue="1">
      <formula>#REF!="M"</formula>
    </cfRule>
  </conditionalFormatting>
  <conditionalFormatting sqref="A14:B14">
    <cfRule type="expression" dxfId="249" priority="73" stopIfTrue="1">
      <formula>#REF!="F"</formula>
    </cfRule>
    <cfRule type="expression" dxfId="248" priority="74" stopIfTrue="1">
      <formula>#REF!="M"</formula>
    </cfRule>
  </conditionalFormatting>
  <conditionalFormatting sqref="C14">
    <cfRule type="expression" dxfId="247" priority="75" stopIfTrue="1">
      <formula>#REF!="F"</formula>
    </cfRule>
    <cfRule type="expression" dxfId="246" priority="76" stopIfTrue="1">
      <formula>#REF!="M"</formula>
    </cfRule>
  </conditionalFormatting>
  <conditionalFormatting sqref="A14">
    <cfRule type="expression" dxfId="245" priority="77" stopIfTrue="1">
      <formula>#REF!="F"</formula>
    </cfRule>
    <cfRule type="expression" dxfId="244" priority="78" stopIfTrue="1">
      <formula>#REF!="M"</formula>
    </cfRule>
  </conditionalFormatting>
  <conditionalFormatting sqref="A14:C14">
    <cfRule type="expression" dxfId="243" priority="79" stopIfTrue="1">
      <formula>#REF!="F"</formula>
    </cfRule>
    <cfRule type="expression" dxfId="242" priority="80" stopIfTrue="1">
      <formula>#REF!="M"</formula>
    </cfRule>
  </conditionalFormatting>
  <conditionalFormatting sqref="A15">
    <cfRule type="expression" dxfId="241" priority="81" stopIfTrue="1">
      <formula>#REF!="F"</formula>
    </cfRule>
    <cfRule type="expression" dxfId="240" priority="82" stopIfTrue="1">
      <formula>#REF!="M"</formula>
    </cfRule>
  </conditionalFormatting>
  <conditionalFormatting sqref="A15:B15">
    <cfRule type="expression" dxfId="239" priority="83" stopIfTrue="1">
      <formula>#REF!="F"</formula>
    </cfRule>
    <cfRule type="expression" dxfId="238" priority="84" stopIfTrue="1">
      <formula>#REF!="M"</formula>
    </cfRule>
  </conditionalFormatting>
  <conditionalFormatting sqref="C15">
    <cfRule type="expression" dxfId="237" priority="85" stopIfTrue="1">
      <formula>#REF!="F"</formula>
    </cfRule>
    <cfRule type="expression" dxfId="236" priority="86" stopIfTrue="1">
      <formula>#REF!="M"</formula>
    </cfRule>
  </conditionalFormatting>
  <conditionalFormatting sqref="A16:B16">
    <cfRule type="expression" dxfId="235" priority="87" stopIfTrue="1">
      <formula>#REF!="F"</formula>
    </cfRule>
    <cfRule type="expression" dxfId="234" priority="88" stopIfTrue="1">
      <formula>#REF!="M"</formula>
    </cfRule>
  </conditionalFormatting>
  <conditionalFormatting sqref="A17:C17 A13:C14 C15 A15:B16">
    <cfRule type="expression" dxfId="233" priority="89" stopIfTrue="1">
      <formula>#REF!="F"</formula>
    </cfRule>
    <cfRule type="expression" dxfId="232" priority="90" stopIfTrue="1">
      <formula>#REF!="M"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52"/>
  <sheetViews>
    <sheetView workbookViewId="0">
      <selection activeCell="X7" sqref="X7"/>
    </sheetView>
  </sheetViews>
  <sheetFormatPr baseColWidth="10" defaultColWidth="11" defaultRowHeight="15"/>
  <cols>
    <col min="1" max="1" width="17.140625" style="36" bestFit="1" customWidth="1"/>
    <col min="2" max="2" width="11.42578125" style="36" bestFit="1" customWidth="1"/>
    <col min="3" max="3" width="28.5703125" style="36" customWidth="1"/>
    <col min="4" max="4" width="4.140625" customWidth="1"/>
    <col min="5" max="5" width="7.28515625" customWidth="1"/>
    <col min="6" max="6" width="4.140625" customWidth="1"/>
    <col min="7" max="7" width="7.28515625" style="63" customWidth="1"/>
    <col min="8" max="8" width="4.140625" customWidth="1"/>
    <col min="9" max="9" width="7.42578125" style="63" customWidth="1"/>
    <col min="10" max="10" width="4.140625" customWidth="1"/>
    <col min="11" max="11" width="7.28515625" customWidth="1"/>
    <col min="12" max="12" width="4.140625" customWidth="1"/>
    <col min="13" max="13" width="7.28515625" customWidth="1"/>
    <col min="14" max="14" width="4.140625" style="63" customWidth="1"/>
    <col min="15" max="15" width="7.28515625" style="63" customWidth="1"/>
    <col min="16" max="16" width="4.140625" customWidth="1"/>
    <col min="17" max="17" width="7.28515625" customWidth="1"/>
    <col min="18" max="18" width="4.140625" style="2" customWidth="1"/>
    <col min="19" max="19" width="7.28515625" customWidth="1"/>
    <col min="20" max="20" width="12.85546875" customWidth="1"/>
    <col min="21" max="21" width="12.7109375" customWidth="1"/>
    <col min="22" max="22" width="20.7109375" customWidth="1"/>
  </cols>
  <sheetData>
    <row r="1" spans="1:22" ht="15" customHeight="1">
      <c r="A1" s="120" t="s">
        <v>121</v>
      </c>
      <c r="B1" s="120"/>
      <c r="C1" s="120"/>
      <c r="D1" s="117">
        <v>43135</v>
      </c>
      <c r="E1" s="117"/>
      <c r="F1" s="117">
        <v>43149</v>
      </c>
      <c r="G1" s="117"/>
      <c r="H1" s="116">
        <v>43177</v>
      </c>
      <c r="I1" s="116"/>
      <c r="J1" s="116">
        <v>43212</v>
      </c>
      <c r="K1" s="116"/>
      <c r="L1" s="116">
        <v>43221</v>
      </c>
      <c r="M1" s="116"/>
      <c r="N1" s="116">
        <v>43239</v>
      </c>
      <c r="O1" s="116"/>
      <c r="P1" s="116">
        <v>43253</v>
      </c>
      <c r="Q1" s="116"/>
      <c r="R1" s="117">
        <v>43267</v>
      </c>
      <c r="S1" s="117"/>
      <c r="T1" s="118" t="s">
        <v>1</v>
      </c>
      <c r="U1" s="118"/>
      <c r="V1" s="119" t="s">
        <v>2</v>
      </c>
    </row>
    <row r="2" spans="1:22" ht="18">
      <c r="A2" s="38" t="s">
        <v>3</v>
      </c>
      <c r="B2" s="5" t="s">
        <v>4</v>
      </c>
      <c r="C2" s="5" t="s">
        <v>5</v>
      </c>
      <c r="D2" s="6" t="s">
        <v>6</v>
      </c>
      <c r="E2" s="7" t="s">
        <v>7</v>
      </c>
      <c r="F2" s="6" t="s">
        <v>6</v>
      </c>
      <c r="G2" s="7" t="s">
        <v>7</v>
      </c>
      <c r="H2" s="8" t="s">
        <v>6</v>
      </c>
      <c r="I2" s="7" t="s">
        <v>7</v>
      </c>
      <c r="J2" s="6" t="s">
        <v>6</v>
      </c>
      <c r="K2" s="7" t="s">
        <v>7</v>
      </c>
      <c r="L2" s="8" t="s">
        <v>6</v>
      </c>
      <c r="M2" s="7" t="s">
        <v>7</v>
      </c>
      <c r="N2" s="6" t="s">
        <v>6</v>
      </c>
      <c r="O2" s="7" t="s">
        <v>7</v>
      </c>
      <c r="P2" s="6" t="s">
        <v>6</v>
      </c>
      <c r="Q2" s="7" t="s">
        <v>7</v>
      </c>
      <c r="R2" s="6" t="s">
        <v>6</v>
      </c>
      <c r="S2" s="7" t="s">
        <v>7</v>
      </c>
      <c r="T2" s="9" t="s">
        <v>8</v>
      </c>
      <c r="U2" s="10" t="s">
        <v>9</v>
      </c>
      <c r="V2" s="119"/>
    </row>
    <row r="3" spans="1:22" ht="16.5">
      <c r="A3" s="42" t="s">
        <v>122</v>
      </c>
      <c r="B3" s="42" t="s">
        <v>123</v>
      </c>
      <c r="C3" s="42" t="s">
        <v>124</v>
      </c>
      <c r="D3" s="13">
        <v>2</v>
      </c>
      <c r="E3" s="7">
        <v>80</v>
      </c>
      <c r="F3" s="13">
        <v>2</v>
      </c>
      <c r="G3" s="7">
        <v>80</v>
      </c>
      <c r="H3" s="15">
        <v>3</v>
      </c>
      <c r="I3" s="16">
        <v>65</v>
      </c>
      <c r="J3" s="13">
        <v>1</v>
      </c>
      <c r="K3" s="16">
        <v>100</v>
      </c>
      <c r="L3" s="15">
        <v>2</v>
      </c>
      <c r="M3" s="16">
        <v>80</v>
      </c>
      <c r="N3" s="21">
        <v>2</v>
      </c>
      <c r="O3" s="16">
        <v>80</v>
      </c>
      <c r="P3" s="21"/>
      <c r="Q3" s="16"/>
      <c r="R3" s="13"/>
      <c r="S3" s="7"/>
      <c r="T3" s="9">
        <f t="shared" ref="T3:T34" si="0">E3+G3+I3+K3+M3+S3+O3+Q3</f>
        <v>485</v>
      </c>
      <c r="U3" s="10">
        <v>1</v>
      </c>
      <c r="V3" s="19">
        <v>6</v>
      </c>
    </row>
    <row r="4" spans="1:22" ht="16.5">
      <c r="A4" s="42" t="s">
        <v>77</v>
      </c>
      <c r="B4" s="42" t="s">
        <v>125</v>
      </c>
      <c r="C4" s="42" t="s">
        <v>24</v>
      </c>
      <c r="D4" s="13">
        <v>4</v>
      </c>
      <c r="E4" s="7">
        <v>55</v>
      </c>
      <c r="F4" s="13">
        <v>1</v>
      </c>
      <c r="G4" s="7">
        <v>100</v>
      </c>
      <c r="H4" s="15">
        <v>2</v>
      </c>
      <c r="I4" s="16">
        <v>80</v>
      </c>
      <c r="J4" s="13">
        <v>5</v>
      </c>
      <c r="K4" s="16">
        <v>55</v>
      </c>
      <c r="L4" s="15">
        <v>4</v>
      </c>
      <c r="M4" s="16">
        <v>55</v>
      </c>
      <c r="N4" s="21">
        <v>3</v>
      </c>
      <c r="O4" s="16">
        <v>65</v>
      </c>
      <c r="P4" s="21"/>
      <c r="Q4" s="16"/>
      <c r="R4" s="13"/>
      <c r="S4" s="14"/>
      <c r="T4" s="9">
        <f t="shared" si="0"/>
        <v>410</v>
      </c>
      <c r="U4" s="10">
        <f t="shared" ref="U4:U35" si="1">U3+1</f>
        <v>2</v>
      </c>
      <c r="V4" s="19">
        <v>6</v>
      </c>
    </row>
    <row r="5" spans="1:22" ht="16.5">
      <c r="A5" s="42" t="s">
        <v>126</v>
      </c>
      <c r="B5" s="42" t="s">
        <v>63</v>
      </c>
      <c r="C5" s="42" t="s">
        <v>124</v>
      </c>
      <c r="D5" s="13">
        <v>3</v>
      </c>
      <c r="E5" s="7">
        <v>65</v>
      </c>
      <c r="F5" s="13">
        <v>4</v>
      </c>
      <c r="G5" s="7">
        <v>55</v>
      </c>
      <c r="H5" s="15">
        <v>9</v>
      </c>
      <c r="I5" s="16">
        <v>40</v>
      </c>
      <c r="J5" s="13">
        <v>1</v>
      </c>
      <c r="K5" s="16">
        <v>100</v>
      </c>
      <c r="L5" s="15">
        <v>6</v>
      </c>
      <c r="M5" s="16">
        <v>46</v>
      </c>
      <c r="N5" s="21"/>
      <c r="O5" s="16"/>
      <c r="P5" s="21"/>
      <c r="Q5" s="16"/>
      <c r="R5" s="13"/>
      <c r="S5" s="7"/>
      <c r="T5" s="9">
        <f t="shared" si="0"/>
        <v>306</v>
      </c>
      <c r="U5" s="10">
        <f t="shared" si="1"/>
        <v>3</v>
      </c>
      <c r="V5" s="19">
        <v>5</v>
      </c>
    </row>
    <row r="6" spans="1:22" ht="16.5">
      <c r="A6" s="27" t="s">
        <v>137</v>
      </c>
      <c r="B6" s="27" t="s">
        <v>357</v>
      </c>
      <c r="C6" s="27" t="s">
        <v>33</v>
      </c>
      <c r="D6" s="28"/>
      <c r="E6" s="7"/>
      <c r="F6" s="13"/>
      <c r="G6" s="7"/>
      <c r="H6" s="15">
        <v>1</v>
      </c>
      <c r="I6" s="16">
        <v>100</v>
      </c>
      <c r="J6" s="13"/>
      <c r="K6" s="16"/>
      <c r="L6" s="15">
        <v>1</v>
      </c>
      <c r="M6" s="16">
        <v>100</v>
      </c>
      <c r="N6" s="21">
        <v>1</v>
      </c>
      <c r="O6" s="16">
        <v>100</v>
      </c>
      <c r="P6" s="21"/>
      <c r="Q6" s="16"/>
      <c r="R6" s="13"/>
      <c r="S6" s="7"/>
      <c r="T6" s="9">
        <f t="shared" si="0"/>
        <v>300</v>
      </c>
      <c r="U6" s="10">
        <f t="shared" si="1"/>
        <v>4</v>
      </c>
      <c r="V6" s="30">
        <v>3</v>
      </c>
    </row>
    <row r="7" spans="1:22" ht="16.5">
      <c r="A7" s="42" t="s">
        <v>82</v>
      </c>
      <c r="B7" s="42" t="s">
        <v>129</v>
      </c>
      <c r="C7" s="42" t="s">
        <v>84</v>
      </c>
      <c r="D7" s="13">
        <v>8</v>
      </c>
      <c r="E7" s="7">
        <v>42</v>
      </c>
      <c r="F7" s="13">
        <v>8</v>
      </c>
      <c r="G7" s="7">
        <v>42</v>
      </c>
      <c r="H7" s="15">
        <v>8</v>
      </c>
      <c r="I7" s="16">
        <v>42</v>
      </c>
      <c r="J7" s="13">
        <v>2</v>
      </c>
      <c r="K7" s="16">
        <v>80</v>
      </c>
      <c r="L7" s="15">
        <v>8</v>
      </c>
      <c r="M7" s="16">
        <v>42</v>
      </c>
      <c r="N7" s="21">
        <v>11</v>
      </c>
      <c r="O7" s="16">
        <v>38</v>
      </c>
      <c r="P7" s="21"/>
      <c r="Q7" s="16"/>
      <c r="R7" s="13"/>
      <c r="S7" s="7"/>
      <c r="T7" s="9">
        <f t="shared" si="0"/>
        <v>286</v>
      </c>
      <c r="U7" s="10">
        <f t="shared" si="1"/>
        <v>5</v>
      </c>
      <c r="V7" s="19">
        <v>6</v>
      </c>
    </row>
    <row r="8" spans="1:22" ht="16.5">
      <c r="A8" s="27" t="s">
        <v>137</v>
      </c>
      <c r="B8" s="27" t="s">
        <v>138</v>
      </c>
      <c r="C8" s="27" t="s">
        <v>33</v>
      </c>
      <c r="D8" s="28"/>
      <c r="E8" s="7"/>
      <c r="F8" s="13">
        <v>5</v>
      </c>
      <c r="G8" s="7">
        <v>50</v>
      </c>
      <c r="H8" s="15">
        <v>5</v>
      </c>
      <c r="I8" s="16">
        <v>50</v>
      </c>
      <c r="J8" s="13"/>
      <c r="K8" s="16"/>
      <c r="L8" s="15">
        <v>3</v>
      </c>
      <c r="M8" s="16">
        <v>65</v>
      </c>
      <c r="N8" s="21">
        <v>4</v>
      </c>
      <c r="O8" s="16">
        <v>55</v>
      </c>
      <c r="P8" s="21"/>
      <c r="Q8" s="16"/>
      <c r="R8" s="13"/>
      <c r="S8" s="7"/>
      <c r="T8" s="9">
        <f t="shared" si="0"/>
        <v>220</v>
      </c>
      <c r="U8" s="10">
        <f t="shared" si="1"/>
        <v>6</v>
      </c>
      <c r="V8" s="19">
        <v>4</v>
      </c>
    </row>
    <row r="9" spans="1:22" ht="16.5">
      <c r="A9" s="42" t="s">
        <v>139</v>
      </c>
      <c r="B9" s="42" t="s">
        <v>48</v>
      </c>
      <c r="C9" s="42" t="s">
        <v>15</v>
      </c>
      <c r="D9" s="13">
        <v>6</v>
      </c>
      <c r="E9" s="7">
        <v>46</v>
      </c>
      <c r="F9" s="13"/>
      <c r="G9" s="7"/>
      <c r="H9" s="15">
        <v>4</v>
      </c>
      <c r="I9" s="16">
        <v>55</v>
      </c>
      <c r="J9" s="13"/>
      <c r="K9" s="16"/>
      <c r="L9" s="15">
        <v>5</v>
      </c>
      <c r="M9" s="16">
        <v>50</v>
      </c>
      <c r="N9" s="21">
        <v>7</v>
      </c>
      <c r="O9" s="16">
        <v>46</v>
      </c>
      <c r="P9" s="18"/>
      <c r="Q9" s="17"/>
      <c r="R9" s="13"/>
      <c r="S9" s="14"/>
      <c r="T9" s="9">
        <f t="shared" si="0"/>
        <v>197</v>
      </c>
      <c r="U9" s="10">
        <f t="shared" si="1"/>
        <v>7</v>
      </c>
      <c r="V9" s="19">
        <v>4</v>
      </c>
    </row>
    <row r="10" spans="1:22" ht="16.5">
      <c r="A10" s="25" t="s">
        <v>140</v>
      </c>
      <c r="B10" s="25" t="s">
        <v>141</v>
      </c>
      <c r="C10" s="25" t="s">
        <v>24</v>
      </c>
      <c r="D10" s="12"/>
      <c r="E10" s="26"/>
      <c r="F10" s="13">
        <v>6</v>
      </c>
      <c r="G10" s="7">
        <v>46</v>
      </c>
      <c r="H10" s="15">
        <v>6</v>
      </c>
      <c r="I10" s="16">
        <v>46</v>
      </c>
      <c r="J10" s="13">
        <v>3</v>
      </c>
      <c r="K10" s="16">
        <v>65</v>
      </c>
      <c r="L10" s="15">
        <v>11</v>
      </c>
      <c r="M10" s="16">
        <v>38</v>
      </c>
      <c r="N10" s="21"/>
      <c r="O10" s="16"/>
      <c r="P10" s="21"/>
      <c r="Q10" s="16"/>
      <c r="R10" s="13"/>
      <c r="S10" s="7"/>
      <c r="T10" s="9">
        <f t="shared" si="0"/>
        <v>195</v>
      </c>
      <c r="U10" s="10">
        <f t="shared" si="1"/>
        <v>8</v>
      </c>
      <c r="V10" s="19">
        <v>4</v>
      </c>
    </row>
    <row r="11" spans="1:22" ht="16.5">
      <c r="A11" s="42" t="s">
        <v>127</v>
      </c>
      <c r="B11" s="42" t="s">
        <v>54</v>
      </c>
      <c r="C11" s="42" t="s">
        <v>128</v>
      </c>
      <c r="D11" s="13">
        <v>1</v>
      </c>
      <c r="E11" s="7">
        <v>100</v>
      </c>
      <c r="F11" s="13"/>
      <c r="G11" s="7"/>
      <c r="H11" s="15"/>
      <c r="I11" s="16"/>
      <c r="J11" s="13">
        <v>2</v>
      </c>
      <c r="K11" s="16">
        <v>80</v>
      </c>
      <c r="L11" s="15"/>
      <c r="M11" s="17"/>
      <c r="N11" s="21"/>
      <c r="O11" s="16"/>
      <c r="P11" s="18"/>
      <c r="Q11" s="17"/>
      <c r="R11" s="13"/>
      <c r="S11" s="7"/>
      <c r="T11" s="9">
        <f t="shared" si="0"/>
        <v>180</v>
      </c>
      <c r="U11" s="10">
        <f t="shared" si="1"/>
        <v>9</v>
      </c>
      <c r="V11" s="19">
        <v>2</v>
      </c>
    </row>
    <row r="12" spans="1:22" ht="16.5">
      <c r="A12" s="42" t="s">
        <v>130</v>
      </c>
      <c r="B12" s="42" t="s">
        <v>131</v>
      </c>
      <c r="C12" s="42" t="s">
        <v>128</v>
      </c>
      <c r="D12" s="13">
        <v>9</v>
      </c>
      <c r="E12" s="7">
        <v>40</v>
      </c>
      <c r="F12" s="13">
        <v>9</v>
      </c>
      <c r="G12" s="29">
        <v>40</v>
      </c>
      <c r="H12" s="15">
        <v>10</v>
      </c>
      <c r="I12" s="16">
        <v>38</v>
      </c>
      <c r="J12" s="13">
        <v>16</v>
      </c>
      <c r="K12" s="16">
        <v>44</v>
      </c>
      <c r="L12" s="15"/>
      <c r="M12" s="17"/>
      <c r="N12" s="21"/>
      <c r="O12" s="16"/>
      <c r="P12" s="18"/>
      <c r="Q12" s="17"/>
      <c r="R12" s="13"/>
      <c r="S12" s="7"/>
      <c r="T12" s="9">
        <f t="shared" si="0"/>
        <v>162</v>
      </c>
      <c r="U12" s="10">
        <f t="shared" si="1"/>
        <v>10</v>
      </c>
      <c r="V12" s="19">
        <v>4</v>
      </c>
    </row>
    <row r="13" spans="1:22" ht="16.5">
      <c r="A13" s="25" t="s">
        <v>132</v>
      </c>
      <c r="B13" s="25" t="s">
        <v>133</v>
      </c>
      <c r="C13" s="25" t="s">
        <v>134</v>
      </c>
      <c r="D13" s="28"/>
      <c r="E13" s="7"/>
      <c r="F13" s="13">
        <v>3</v>
      </c>
      <c r="G13" s="7">
        <v>65</v>
      </c>
      <c r="H13" s="15"/>
      <c r="I13" s="16"/>
      <c r="J13" s="13"/>
      <c r="K13" s="16"/>
      <c r="L13" s="15">
        <v>7</v>
      </c>
      <c r="M13" s="16">
        <v>44</v>
      </c>
      <c r="N13" s="21">
        <v>8</v>
      </c>
      <c r="O13" s="16">
        <v>44</v>
      </c>
      <c r="P13" s="21"/>
      <c r="Q13" s="16"/>
      <c r="R13" s="13"/>
      <c r="S13" s="7"/>
      <c r="T13" s="9">
        <f t="shared" si="0"/>
        <v>153</v>
      </c>
      <c r="U13" s="10">
        <f t="shared" si="1"/>
        <v>11</v>
      </c>
      <c r="V13" s="19">
        <v>3</v>
      </c>
    </row>
    <row r="14" spans="1:22" ht="16.5">
      <c r="A14" s="42" t="s">
        <v>135</v>
      </c>
      <c r="B14" s="42" t="s">
        <v>136</v>
      </c>
      <c r="C14" s="42" t="s">
        <v>84</v>
      </c>
      <c r="D14" s="13">
        <v>5</v>
      </c>
      <c r="E14" s="7">
        <v>50</v>
      </c>
      <c r="F14" s="13"/>
      <c r="G14" s="7"/>
      <c r="H14" s="15"/>
      <c r="I14" s="16"/>
      <c r="J14" s="13">
        <v>2</v>
      </c>
      <c r="K14" s="16">
        <v>80</v>
      </c>
      <c r="L14" s="15"/>
      <c r="M14" s="16"/>
      <c r="N14" s="21"/>
      <c r="O14" s="16"/>
      <c r="P14" s="21"/>
      <c r="Q14" s="16"/>
      <c r="R14" s="13"/>
      <c r="S14" s="7"/>
      <c r="T14" s="9">
        <f t="shared" si="0"/>
        <v>130</v>
      </c>
      <c r="U14" s="10">
        <f t="shared" si="1"/>
        <v>12</v>
      </c>
      <c r="V14" s="19">
        <v>2</v>
      </c>
    </row>
    <row r="15" spans="1:22" ht="16.5">
      <c r="A15" s="27" t="s">
        <v>361</v>
      </c>
      <c r="B15" s="27" t="s">
        <v>362</v>
      </c>
      <c r="C15" s="27" t="s">
        <v>33</v>
      </c>
      <c r="D15" s="28"/>
      <c r="E15" s="7"/>
      <c r="F15" s="13"/>
      <c r="G15" s="7"/>
      <c r="H15" s="15">
        <v>13</v>
      </c>
      <c r="I15" s="16">
        <v>34</v>
      </c>
      <c r="J15" s="13"/>
      <c r="K15" s="16"/>
      <c r="L15" s="15">
        <v>13</v>
      </c>
      <c r="M15" s="16">
        <v>34</v>
      </c>
      <c r="N15" s="21">
        <v>14</v>
      </c>
      <c r="O15" s="16">
        <v>32</v>
      </c>
      <c r="P15" s="21"/>
      <c r="Q15" s="16"/>
      <c r="R15" s="13"/>
      <c r="S15" s="7"/>
      <c r="T15" s="9">
        <f t="shared" si="0"/>
        <v>100</v>
      </c>
      <c r="U15" s="10">
        <f t="shared" si="1"/>
        <v>13</v>
      </c>
      <c r="V15" s="2">
        <v>3</v>
      </c>
    </row>
    <row r="16" spans="1:22" ht="16.5">
      <c r="A16" s="57" t="s">
        <v>144</v>
      </c>
      <c r="B16" s="57" t="s">
        <v>64</v>
      </c>
      <c r="C16" s="58" t="s">
        <v>81</v>
      </c>
      <c r="D16" s="33"/>
      <c r="E16" s="7"/>
      <c r="F16" s="13">
        <v>10</v>
      </c>
      <c r="G16" s="7">
        <v>38</v>
      </c>
      <c r="H16" s="15"/>
      <c r="I16" s="16"/>
      <c r="J16" s="13">
        <v>12</v>
      </c>
      <c r="K16" s="16">
        <v>50</v>
      </c>
      <c r="L16" s="15"/>
      <c r="M16" s="16"/>
      <c r="N16" s="21"/>
      <c r="O16" s="16"/>
      <c r="P16" s="21"/>
      <c r="Q16" s="16"/>
      <c r="R16" s="13"/>
      <c r="S16" s="7"/>
      <c r="T16" s="9">
        <f t="shared" si="0"/>
        <v>88</v>
      </c>
      <c r="U16" s="10">
        <f t="shared" si="1"/>
        <v>14</v>
      </c>
      <c r="V16" s="19">
        <v>2</v>
      </c>
    </row>
    <row r="17" spans="1:22" ht="16.5">
      <c r="A17" s="42" t="s">
        <v>142</v>
      </c>
      <c r="B17" s="42" t="s">
        <v>143</v>
      </c>
      <c r="C17" s="42" t="s">
        <v>15</v>
      </c>
      <c r="D17" s="13">
        <v>7</v>
      </c>
      <c r="E17" s="26">
        <v>44</v>
      </c>
      <c r="F17" s="13"/>
      <c r="G17" s="7"/>
      <c r="H17" s="15">
        <v>7</v>
      </c>
      <c r="I17" s="16">
        <v>44</v>
      </c>
      <c r="J17" s="13"/>
      <c r="K17" s="16"/>
      <c r="L17" s="15"/>
      <c r="M17" s="16"/>
      <c r="N17" s="21"/>
      <c r="O17" s="16"/>
      <c r="P17" s="21"/>
      <c r="Q17" s="16"/>
      <c r="R17" s="13"/>
      <c r="S17" s="7"/>
      <c r="T17" s="9">
        <f t="shared" si="0"/>
        <v>88</v>
      </c>
      <c r="U17" s="10">
        <f t="shared" si="1"/>
        <v>15</v>
      </c>
      <c r="V17" s="19">
        <v>2</v>
      </c>
    </row>
    <row r="18" spans="1:22" ht="16.5">
      <c r="A18" s="42" t="s">
        <v>85</v>
      </c>
      <c r="B18" s="42" t="s">
        <v>48</v>
      </c>
      <c r="C18" s="42" t="s">
        <v>24</v>
      </c>
      <c r="D18" s="13">
        <v>10</v>
      </c>
      <c r="E18" s="7">
        <v>38</v>
      </c>
      <c r="F18" s="13">
        <v>7</v>
      </c>
      <c r="G18" s="7">
        <v>44</v>
      </c>
      <c r="H18" s="15"/>
      <c r="I18" s="16"/>
      <c r="J18" s="13"/>
      <c r="K18" s="16"/>
      <c r="L18" s="15"/>
      <c r="M18" s="17"/>
      <c r="N18" s="21"/>
      <c r="O18" s="16"/>
      <c r="P18" s="18"/>
      <c r="Q18" s="17"/>
      <c r="R18" s="13"/>
      <c r="S18" s="7"/>
      <c r="T18" s="9">
        <f t="shared" si="0"/>
        <v>82</v>
      </c>
      <c r="U18" s="10">
        <f t="shared" si="1"/>
        <v>16</v>
      </c>
      <c r="V18" s="19">
        <v>2</v>
      </c>
    </row>
    <row r="19" spans="1:22" ht="16.5">
      <c r="A19" s="27" t="s">
        <v>446</v>
      </c>
      <c r="B19" s="27" t="s">
        <v>447</v>
      </c>
      <c r="C19" s="27" t="s">
        <v>448</v>
      </c>
      <c r="D19" s="28"/>
      <c r="E19" s="7"/>
      <c r="F19" s="13"/>
      <c r="G19" s="7"/>
      <c r="H19" s="15"/>
      <c r="I19" s="16"/>
      <c r="J19" s="13"/>
      <c r="K19" s="16"/>
      <c r="L19" s="15">
        <v>10</v>
      </c>
      <c r="M19" s="16">
        <v>40</v>
      </c>
      <c r="N19" s="21">
        <v>10</v>
      </c>
      <c r="O19" s="16">
        <v>40</v>
      </c>
      <c r="P19" s="21"/>
      <c r="Q19" s="16"/>
      <c r="R19" s="13"/>
      <c r="S19" s="7"/>
      <c r="T19" s="9">
        <f t="shared" si="0"/>
        <v>80</v>
      </c>
      <c r="U19" s="10">
        <f t="shared" si="1"/>
        <v>17</v>
      </c>
      <c r="V19" s="19">
        <v>2</v>
      </c>
    </row>
    <row r="20" spans="1:22" ht="16.5">
      <c r="A20" s="42" t="s">
        <v>149</v>
      </c>
      <c r="B20" s="42" t="s">
        <v>150</v>
      </c>
      <c r="C20" s="42" t="s">
        <v>84</v>
      </c>
      <c r="D20" s="13">
        <v>13</v>
      </c>
      <c r="E20" s="7">
        <v>32</v>
      </c>
      <c r="F20" s="13"/>
      <c r="G20" s="7"/>
      <c r="H20" s="15"/>
      <c r="I20" s="16"/>
      <c r="J20" s="13">
        <v>13</v>
      </c>
      <c r="K20" s="16">
        <v>46</v>
      </c>
      <c r="L20" s="15"/>
      <c r="M20" s="16"/>
      <c r="N20" s="21"/>
      <c r="O20" s="16"/>
      <c r="P20" s="21"/>
      <c r="Q20" s="16"/>
      <c r="R20" s="13"/>
      <c r="S20" s="7"/>
      <c r="T20" s="9">
        <f t="shared" si="0"/>
        <v>78</v>
      </c>
      <c r="U20" s="10">
        <f t="shared" si="1"/>
        <v>18</v>
      </c>
      <c r="V20" s="19">
        <v>2</v>
      </c>
    </row>
    <row r="21" spans="1:22" ht="16.5">
      <c r="A21" s="27" t="s">
        <v>449</v>
      </c>
      <c r="B21" s="27" t="s">
        <v>450</v>
      </c>
      <c r="C21" s="27" t="s">
        <v>15</v>
      </c>
      <c r="D21" s="28"/>
      <c r="E21" s="7"/>
      <c r="F21" s="13"/>
      <c r="G21" s="7"/>
      <c r="H21" s="15"/>
      <c r="I21" s="16"/>
      <c r="J21" s="13"/>
      <c r="K21" s="16"/>
      <c r="L21" s="15">
        <v>12</v>
      </c>
      <c r="M21" s="16">
        <v>36</v>
      </c>
      <c r="N21" s="21">
        <v>12</v>
      </c>
      <c r="O21" s="16">
        <v>36</v>
      </c>
      <c r="P21" s="21"/>
      <c r="Q21" s="16"/>
      <c r="R21" s="13"/>
      <c r="S21" s="7"/>
      <c r="T21" s="9">
        <f t="shared" si="0"/>
        <v>72</v>
      </c>
      <c r="U21" s="10">
        <f t="shared" si="1"/>
        <v>19</v>
      </c>
      <c r="V21" s="30">
        <v>2</v>
      </c>
    </row>
    <row r="22" spans="1:22" ht="16.5">
      <c r="A22" s="27" t="s">
        <v>251</v>
      </c>
      <c r="B22" s="27" t="s">
        <v>360</v>
      </c>
      <c r="C22" s="27" t="s">
        <v>33</v>
      </c>
      <c r="D22" s="28"/>
      <c r="E22" s="7"/>
      <c r="F22" s="13"/>
      <c r="G22" s="7"/>
      <c r="H22" s="15">
        <v>12</v>
      </c>
      <c r="I22" s="16">
        <v>36</v>
      </c>
      <c r="J22" s="13"/>
      <c r="K22" s="16"/>
      <c r="L22" s="15"/>
      <c r="M22" s="16"/>
      <c r="N22" s="21">
        <v>13</v>
      </c>
      <c r="O22" s="16">
        <v>34</v>
      </c>
      <c r="P22" s="21"/>
      <c r="Q22" s="16"/>
      <c r="R22" s="13"/>
      <c r="S22" s="7"/>
      <c r="T22" s="9">
        <f t="shared" si="0"/>
        <v>70</v>
      </c>
      <c r="U22" s="10">
        <f t="shared" si="1"/>
        <v>20</v>
      </c>
      <c r="V22" s="30">
        <v>2</v>
      </c>
    </row>
    <row r="23" spans="1:22" ht="16.5">
      <c r="A23" s="25" t="s">
        <v>147</v>
      </c>
      <c r="B23" s="25" t="s">
        <v>143</v>
      </c>
      <c r="C23" s="25" t="s">
        <v>15</v>
      </c>
      <c r="D23" s="28"/>
      <c r="E23" s="7"/>
      <c r="F23" s="13">
        <v>11</v>
      </c>
      <c r="G23" s="7">
        <v>36</v>
      </c>
      <c r="H23" s="15"/>
      <c r="I23" s="16"/>
      <c r="J23" s="13"/>
      <c r="K23" s="16"/>
      <c r="L23" s="15">
        <v>14</v>
      </c>
      <c r="M23" s="16">
        <v>32</v>
      </c>
      <c r="N23" s="21"/>
      <c r="O23" s="16"/>
      <c r="P23" s="21"/>
      <c r="Q23" s="16"/>
      <c r="R23" s="13"/>
      <c r="S23" s="7"/>
      <c r="T23" s="9">
        <f t="shared" si="0"/>
        <v>68</v>
      </c>
      <c r="U23" s="10">
        <f t="shared" si="1"/>
        <v>21</v>
      </c>
      <c r="V23" s="19">
        <v>2</v>
      </c>
    </row>
    <row r="24" spans="1:22" ht="16.5">
      <c r="A24" s="27" t="s">
        <v>71</v>
      </c>
      <c r="B24" s="27" t="s">
        <v>363</v>
      </c>
      <c r="C24" s="27" t="s">
        <v>15</v>
      </c>
      <c r="D24" s="28"/>
      <c r="E24" s="7"/>
      <c r="F24" s="13"/>
      <c r="G24" s="7"/>
      <c r="H24" s="15">
        <v>14</v>
      </c>
      <c r="I24" s="16">
        <v>32</v>
      </c>
      <c r="J24" s="13"/>
      <c r="K24" s="16"/>
      <c r="L24" s="15"/>
      <c r="M24" s="16"/>
      <c r="N24" s="21">
        <v>15</v>
      </c>
      <c r="O24" s="16">
        <v>30</v>
      </c>
      <c r="P24" s="21"/>
      <c r="Q24" s="16"/>
      <c r="R24" s="13"/>
      <c r="S24" s="7"/>
      <c r="T24" s="9">
        <f t="shared" si="0"/>
        <v>62</v>
      </c>
      <c r="U24" s="10">
        <f t="shared" si="1"/>
        <v>22</v>
      </c>
      <c r="V24" s="30">
        <v>2</v>
      </c>
    </row>
    <row r="25" spans="1:22" ht="16.5">
      <c r="A25" s="27" t="s">
        <v>474</v>
      </c>
      <c r="B25" s="27" t="s">
        <v>330</v>
      </c>
      <c r="C25" s="27" t="s">
        <v>448</v>
      </c>
      <c r="D25" s="28"/>
      <c r="E25" s="7"/>
      <c r="F25" s="13"/>
      <c r="G25" s="7"/>
      <c r="H25" s="15"/>
      <c r="I25" s="16"/>
      <c r="J25" s="13"/>
      <c r="K25" s="16"/>
      <c r="L25" s="15"/>
      <c r="M25" s="16"/>
      <c r="N25" s="21">
        <v>6</v>
      </c>
      <c r="O25" s="16">
        <v>50</v>
      </c>
      <c r="P25" s="21"/>
      <c r="Q25" s="16"/>
      <c r="R25" s="13"/>
      <c r="S25" s="7"/>
      <c r="T25" s="9">
        <f t="shared" si="0"/>
        <v>50</v>
      </c>
      <c r="U25" s="10">
        <f t="shared" si="1"/>
        <v>23</v>
      </c>
      <c r="V25" s="30">
        <v>1</v>
      </c>
    </row>
    <row r="26" spans="1:22" ht="16.5">
      <c r="A26" s="27" t="s">
        <v>475</v>
      </c>
      <c r="B26" s="27" t="s">
        <v>476</v>
      </c>
      <c r="C26" s="27" t="s">
        <v>15</v>
      </c>
      <c r="D26" s="28"/>
      <c r="E26" s="7"/>
      <c r="F26" s="13"/>
      <c r="G26" s="7"/>
      <c r="H26" s="15"/>
      <c r="I26" s="16"/>
      <c r="J26" s="13"/>
      <c r="K26" s="16"/>
      <c r="L26" s="15"/>
      <c r="M26" s="16"/>
      <c r="N26" s="21">
        <v>9</v>
      </c>
      <c r="O26" s="16">
        <v>42</v>
      </c>
      <c r="P26" s="21"/>
      <c r="Q26" s="16"/>
      <c r="R26" s="13"/>
      <c r="S26" s="7"/>
      <c r="T26" s="9">
        <f t="shared" si="0"/>
        <v>42</v>
      </c>
      <c r="U26" s="10">
        <f t="shared" si="1"/>
        <v>24</v>
      </c>
      <c r="V26" s="2">
        <v>1</v>
      </c>
    </row>
    <row r="27" spans="1:22" ht="16.5">
      <c r="A27" s="42" t="s">
        <v>145</v>
      </c>
      <c r="B27" s="42" t="s">
        <v>146</v>
      </c>
      <c r="C27" s="42" t="s">
        <v>84</v>
      </c>
      <c r="D27" s="13">
        <v>11</v>
      </c>
      <c r="E27" s="7">
        <v>36</v>
      </c>
      <c r="F27" s="13"/>
      <c r="G27" s="7"/>
      <c r="H27" s="15"/>
      <c r="I27" s="16"/>
      <c r="J27" s="13"/>
      <c r="K27" s="16"/>
      <c r="L27" s="15"/>
      <c r="M27" s="16"/>
      <c r="N27" s="21"/>
      <c r="O27" s="16"/>
      <c r="P27" s="21"/>
      <c r="Q27" s="16"/>
      <c r="R27" s="13"/>
      <c r="S27" s="7"/>
      <c r="T27" s="9">
        <f t="shared" si="0"/>
        <v>36</v>
      </c>
      <c r="U27" s="10">
        <f t="shared" si="1"/>
        <v>25</v>
      </c>
      <c r="V27" s="30">
        <v>1</v>
      </c>
    </row>
    <row r="28" spans="1:22" ht="16.5">
      <c r="A28" s="42" t="s">
        <v>145</v>
      </c>
      <c r="B28" s="42" t="s">
        <v>148</v>
      </c>
      <c r="C28" s="42" t="s">
        <v>84</v>
      </c>
      <c r="D28" s="13">
        <v>12</v>
      </c>
      <c r="E28" s="7">
        <v>34</v>
      </c>
      <c r="F28" s="13"/>
      <c r="G28" s="7"/>
      <c r="H28" s="15"/>
      <c r="I28" s="16"/>
      <c r="J28" s="13"/>
      <c r="K28" s="16"/>
      <c r="L28" s="15"/>
      <c r="M28" s="17"/>
      <c r="N28" s="21"/>
      <c r="O28" s="16"/>
      <c r="P28" s="18"/>
      <c r="Q28" s="17"/>
      <c r="R28" s="13"/>
      <c r="S28" s="7"/>
      <c r="T28" s="9">
        <f t="shared" si="0"/>
        <v>34</v>
      </c>
      <c r="U28" s="10">
        <f t="shared" si="1"/>
        <v>26</v>
      </c>
      <c r="V28" s="19">
        <v>1</v>
      </c>
    </row>
    <row r="29" spans="1:22" ht="16.5">
      <c r="A29" s="27" t="s">
        <v>465</v>
      </c>
      <c r="B29" s="27" t="s">
        <v>473</v>
      </c>
      <c r="C29" s="27" t="s">
        <v>12</v>
      </c>
      <c r="D29" s="28"/>
      <c r="E29" s="7"/>
      <c r="F29" s="13"/>
      <c r="G29" s="7"/>
      <c r="H29" s="15"/>
      <c r="I29" s="16"/>
      <c r="J29" s="13"/>
      <c r="K29" s="16"/>
      <c r="L29" s="15"/>
      <c r="M29" s="16"/>
      <c r="N29" s="21">
        <v>5</v>
      </c>
      <c r="O29" s="16">
        <v>0</v>
      </c>
      <c r="P29" s="21"/>
      <c r="Q29" s="16"/>
      <c r="R29" s="13"/>
      <c r="S29" s="7"/>
      <c r="T29" s="9">
        <f t="shared" si="0"/>
        <v>0</v>
      </c>
      <c r="U29" s="10">
        <f t="shared" si="1"/>
        <v>27</v>
      </c>
      <c r="V29" s="19">
        <v>1</v>
      </c>
    </row>
    <row r="30" spans="1:22" ht="16.5">
      <c r="A30" s="27" t="s">
        <v>444</v>
      </c>
      <c r="B30" s="27" t="s">
        <v>440</v>
      </c>
      <c r="C30" s="27" t="s">
        <v>445</v>
      </c>
      <c r="D30" s="28"/>
      <c r="E30" s="7"/>
      <c r="F30" s="13"/>
      <c r="G30" s="7"/>
      <c r="H30" s="15"/>
      <c r="I30" s="16"/>
      <c r="J30" s="13"/>
      <c r="K30" s="16"/>
      <c r="L30" s="15">
        <v>9</v>
      </c>
      <c r="M30" s="16">
        <v>0</v>
      </c>
      <c r="N30" s="21"/>
      <c r="O30" s="16"/>
      <c r="P30" s="21"/>
      <c r="Q30" s="16"/>
      <c r="R30" s="13"/>
      <c r="S30" s="7"/>
      <c r="T30" s="9">
        <f t="shared" si="0"/>
        <v>0</v>
      </c>
      <c r="U30" s="10">
        <f t="shared" si="1"/>
        <v>28</v>
      </c>
      <c r="V30" s="19">
        <v>1</v>
      </c>
    </row>
    <row r="31" spans="1:22" ht="16.5">
      <c r="A31" s="27" t="s">
        <v>411</v>
      </c>
      <c r="B31" s="27" t="s">
        <v>143</v>
      </c>
      <c r="C31" s="27" t="s">
        <v>412</v>
      </c>
      <c r="D31" s="28"/>
      <c r="E31" s="7"/>
      <c r="F31" s="13"/>
      <c r="G31" s="7"/>
      <c r="H31" s="15"/>
      <c r="I31" s="16"/>
      <c r="J31" s="13">
        <v>17</v>
      </c>
      <c r="K31" s="16">
        <v>0</v>
      </c>
      <c r="L31" s="15"/>
      <c r="M31" s="16"/>
      <c r="N31" s="21"/>
      <c r="O31" s="16"/>
      <c r="P31" s="21"/>
      <c r="Q31" s="16"/>
      <c r="R31" s="13"/>
      <c r="S31" s="7"/>
      <c r="T31" s="9">
        <f t="shared" si="0"/>
        <v>0</v>
      </c>
      <c r="U31" s="10">
        <f t="shared" si="1"/>
        <v>29</v>
      </c>
      <c r="V31" s="30">
        <v>1</v>
      </c>
    </row>
    <row r="32" spans="1:22" ht="16.5">
      <c r="A32" s="27" t="s">
        <v>358</v>
      </c>
      <c r="B32" s="35" t="s">
        <v>359</v>
      </c>
      <c r="C32" s="27" t="s">
        <v>12</v>
      </c>
      <c r="D32" s="28"/>
      <c r="E32" s="7"/>
      <c r="F32" s="13"/>
      <c r="G32" s="34"/>
      <c r="H32" s="15">
        <v>11</v>
      </c>
      <c r="I32" s="16">
        <v>0</v>
      </c>
      <c r="J32" s="13"/>
      <c r="K32" s="16"/>
      <c r="L32" s="15"/>
      <c r="M32" s="16"/>
      <c r="N32" s="21"/>
      <c r="O32" s="16"/>
      <c r="P32" s="21"/>
      <c r="Q32" s="16"/>
      <c r="R32" s="13"/>
      <c r="S32" s="7"/>
      <c r="T32" s="9">
        <f t="shared" si="0"/>
        <v>0</v>
      </c>
      <c r="U32" s="10">
        <f t="shared" si="1"/>
        <v>30</v>
      </c>
      <c r="V32" s="19">
        <v>1</v>
      </c>
    </row>
    <row r="33" spans="1:22" ht="16.5">
      <c r="A33" s="27"/>
      <c r="B33" s="27"/>
      <c r="C33" s="27"/>
      <c r="D33" s="28"/>
      <c r="E33" s="7"/>
      <c r="F33" s="13"/>
      <c r="G33" s="7"/>
      <c r="H33" s="15"/>
      <c r="I33" s="16"/>
      <c r="J33" s="13"/>
      <c r="K33" s="16"/>
      <c r="L33" s="15"/>
      <c r="M33" s="16"/>
      <c r="N33" s="21"/>
      <c r="O33" s="16"/>
      <c r="P33" s="21"/>
      <c r="Q33" s="16"/>
      <c r="R33" s="13"/>
      <c r="S33" s="7"/>
      <c r="T33" s="9">
        <f t="shared" si="0"/>
        <v>0</v>
      </c>
      <c r="U33" s="10">
        <f t="shared" si="1"/>
        <v>31</v>
      </c>
      <c r="V33" s="19"/>
    </row>
    <row r="34" spans="1:22" ht="16.5">
      <c r="A34" s="25"/>
      <c r="B34" s="25"/>
      <c r="C34" s="27"/>
      <c r="D34" s="28"/>
      <c r="E34" s="7"/>
      <c r="F34" s="13"/>
      <c r="G34" s="7"/>
      <c r="H34" s="15"/>
      <c r="I34" s="16"/>
      <c r="J34" s="13"/>
      <c r="K34" s="16"/>
      <c r="L34" s="15"/>
      <c r="M34" s="16"/>
      <c r="N34" s="21"/>
      <c r="O34" s="16"/>
      <c r="P34" s="21"/>
      <c r="Q34" s="16"/>
      <c r="R34" s="13"/>
      <c r="S34" s="7"/>
      <c r="T34" s="9">
        <f t="shared" si="0"/>
        <v>0</v>
      </c>
      <c r="U34" s="10">
        <f t="shared" si="1"/>
        <v>32</v>
      </c>
      <c r="V34" s="30"/>
    </row>
    <row r="35" spans="1:22" ht="16.5">
      <c r="A35" s="27"/>
      <c r="B35" s="27"/>
      <c r="C35" s="27"/>
      <c r="D35" s="28"/>
      <c r="E35" s="7"/>
      <c r="F35" s="13"/>
      <c r="G35" s="7"/>
      <c r="H35" s="15"/>
      <c r="I35" s="16"/>
      <c r="J35" s="13"/>
      <c r="K35" s="16"/>
      <c r="L35" s="15"/>
      <c r="M35" s="16"/>
      <c r="N35" s="21"/>
      <c r="O35" s="16"/>
      <c r="P35" s="21"/>
      <c r="Q35" s="16"/>
      <c r="R35" s="13"/>
      <c r="S35" s="7"/>
      <c r="T35" s="9">
        <f t="shared" ref="T35:T66" si="2">E35+G35+I35+K35+M35+S35+O35+Q35</f>
        <v>0</v>
      </c>
      <c r="U35" s="10">
        <f t="shared" si="1"/>
        <v>33</v>
      </c>
      <c r="V35" s="2"/>
    </row>
    <row r="36" spans="1:22" ht="16.5">
      <c r="A36" s="27"/>
      <c r="B36" s="27"/>
      <c r="C36" s="27"/>
      <c r="D36" s="28"/>
      <c r="E36" s="7"/>
      <c r="F36" s="13"/>
      <c r="G36" s="7"/>
      <c r="H36" s="15"/>
      <c r="I36" s="16"/>
      <c r="J36" s="13"/>
      <c r="K36" s="16"/>
      <c r="L36" s="15"/>
      <c r="M36" s="16"/>
      <c r="N36" s="21"/>
      <c r="O36" s="16"/>
      <c r="P36" s="21"/>
      <c r="Q36" s="16"/>
      <c r="R36" s="13"/>
      <c r="S36" s="7"/>
      <c r="T36" s="9">
        <f t="shared" si="2"/>
        <v>0</v>
      </c>
      <c r="U36" s="10">
        <f t="shared" ref="U36:U52" si="3">U35+1</f>
        <v>34</v>
      </c>
      <c r="V36" s="2"/>
    </row>
    <row r="37" spans="1:22" ht="16.5">
      <c r="A37" s="27"/>
      <c r="B37" s="27"/>
      <c r="C37" s="27"/>
      <c r="D37" s="28"/>
      <c r="E37" s="7"/>
      <c r="F37" s="13"/>
      <c r="G37" s="7"/>
      <c r="H37" s="15"/>
      <c r="I37" s="16"/>
      <c r="J37" s="13"/>
      <c r="K37" s="16"/>
      <c r="L37" s="15"/>
      <c r="M37" s="16"/>
      <c r="N37" s="21"/>
      <c r="O37" s="16"/>
      <c r="P37" s="21"/>
      <c r="Q37" s="16"/>
      <c r="R37" s="13"/>
      <c r="S37" s="7"/>
      <c r="T37" s="9">
        <f t="shared" si="2"/>
        <v>0</v>
      </c>
      <c r="U37" s="10">
        <f t="shared" si="3"/>
        <v>35</v>
      </c>
      <c r="V37" s="30"/>
    </row>
    <row r="38" spans="1:22" ht="16.5">
      <c r="A38" s="27"/>
      <c r="B38" s="27"/>
      <c r="C38" s="27"/>
      <c r="D38" s="28"/>
      <c r="E38" s="7"/>
      <c r="F38" s="13"/>
      <c r="G38" s="7"/>
      <c r="H38" s="15"/>
      <c r="I38" s="16"/>
      <c r="J38" s="13"/>
      <c r="K38" s="16"/>
      <c r="L38" s="15"/>
      <c r="M38" s="16"/>
      <c r="N38" s="21"/>
      <c r="O38" s="16"/>
      <c r="P38" s="21"/>
      <c r="Q38" s="16"/>
      <c r="R38" s="13"/>
      <c r="S38" s="7"/>
      <c r="T38" s="9">
        <f t="shared" si="2"/>
        <v>0</v>
      </c>
      <c r="U38" s="10">
        <f t="shared" si="3"/>
        <v>36</v>
      </c>
      <c r="V38" s="30"/>
    </row>
    <row r="39" spans="1:22" ht="16.5">
      <c r="A39" s="25"/>
      <c r="B39" s="25"/>
      <c r="C39" s="27"/>
      <c r="D39" s="28"/>
      <c r="E39" s="7"/>
      <c r="F39" s="13"/>
      <c r="G39" s="7"/>
      <c r="H39" s="15"/>
      <c r="I39" s="16"/>
      <c r="J39" s="13"/>
      <c r="K39" s="16"/>
      <c r="L39" s="15"/>
      <c r="M39" s="16"/>
      <c r="N39" s="21"/>
      <c r="O39" s="16"/>
      <c r="P39" s="21"/>
      <c r="Q39" s="16"/>
      <c r="R39" s="13"/>
      <c r="S39" s="7"/>
      <c r="T39" s="9">
        <f t="shared" si="2"/>
        <v>0</v>
      </c>
      <c r="U39" s="10">
        <f t="shared" si="3"/>
        <v>37</v>
      </c>
      <c r="V39" s="2"/>
    </row>
    <row r="40" spans="1:22" ht="16.5">
      <c r="A40" s="27"/>
      <c r="B40" s="27"/>
      <c r="C40" s="27"/>
      <c r="D40" s="28"/>
      <c r="E40" s="7"/>
      <c r="F40" s="13"/>
      <c r="G40" s="7"/>
      <c r="H40" s="15"/>
      <c r="I40" s="16"/>
      <c r="J40" s="13"/>
      <c r="K40" s="16"/>
      <c r="L40" s="15"/>
      <c r="M40" s="16"/>
      <c r="N40" s="21"/>
      <c r="O40" s="16"/>
      <c r="P40" s="21"/>
      <c r="Q40" s="16"/>
      <c r="R40" s="13"/>
      <c r="S40" s="7"/>
      <c r="T40" s="9">
        <f t="shared" si="2"/>
        <v>0</v>
      </c>
      <c r="U40" s="10">
        <f t="shared" si="3"/>
        <v>38</v>
      </c>
      <c r="V40" s="2"/>
    </row>
    <row r="41" spans="1:22" ht="16.5">
      <c r="A41" s="27"/>
      <c r="B41" s="27"/>
      <c r="C41" s="27"/>
      <c r="D41" s="28"/>
      <c r="E41" s="7"/>
      <c r="F41" s="13"/>
      <c r="G41" s="7"/>
      <c r="H41" s="15"/>
      <c r="I41" s="16"/>
      <c r="J41" s="13"/>
      <c r="K41" s="16"/>
      <c r="L41" s="15"/>
      <c r="M41" s="16"/>
      <c r="N41" s="21"/>
      <c r="O41" s="16"/>
      <c r="P41" s="21"/>
      <c r="Q41" s="16"/>
      <c r="R41" s="13"/>
      <c r="S41" s="7"/>
      <c r="T41" s="9">
        <f t="shared" si="2"/>
        <v>0</v>
      </c>
      <c r="U41" s="10">
        <f t="shared" si="3"/>
        <v>39</v>
      </c>
      <c r="V41" s="2"/>
    </row>
    <row r="42" spans="1:22" ht="16.5">
      <c r="A42" s="27"/>
      <c r="B42" s="27"/>
      <c r="C42" s="27"/>
      <c r="D42" s="28"/>
      <c r="E42" s="7"/>
      <c r="F42" s="13"/>
      <c r="G42" s="7"/>
      <c r="H42" s="15"/>
      <c r="I42" s="16"/>
      <c r="J42" s="13"/>
      <c r="K42" s="16"/>
      <c r="L42" s="15"/>
      <c r="M42" s="16"/>
      <c r="N42" s="21"/>
      <c r="O42" s="16"/>
      <c r="P42" s="21"/>
      <c r="Q42" s="16"/>
      <c r="R42" s="13"/>
      <c r="S42" s="7"/>
      <c r="T42" s="9">
        <f t="shared" si="2"/>
        <v>0</v>
      </c>
      <c r="U42" s="10">
        <f t="shared" si="3"/>
        <v>40</v>
      </c>
      <c r="V42" s="2"/>
    </row>
    <row r="43" spans="1:22" ht="16.5">
      <c r="A43" s="27"/>
      <c r="B43" s="27"/>
      <c r="C43" s="27"/>
      <c r="D43" s="28"/>
      <c r="E43" s="7"/>
      <c r="F43" s="13"/>
      <c r="G43" s="7"/>
      <c r="H43" s="15"/>
      <c r="I43" s="16"/>
      <c r="J43" s="13"/>
      <c r="K43" s="16"/>
      <c r="L43" s="15"/>
      <c r="M43" s="16"/>
      <c r="N43" s="21"/>
      <c r="O43" s="16"/>
      <c r="P43" s="21"/>
      <c r="Q43" s="16"/>
      <c r="R43" s="13"/>
      <c r="S43" s="7"/>
      <c r="T43" s="9">
        <f t="shared" si="2"/>
        <v>0</v>
      </c>
      <c r="U43" s="10">
        <f t="shared" si="3"/>
        <v>41</v>
      </c>
      <c r="V43" s="2"/>
    </row>
    <row r="44" spans="1:22" ht="16.5">
      <c r="A44" s="27"/>
      <c r="B44" s="27"/>
      <c r="C44" s="27"/>
      <c r="D44" s="28"/>
      <c r="E44" s="7"/>
      <c r="F44" s="13"/>
      <c r="G44" s="7"/>
      <c r="H44" s="15"/>
      <c r="I44" s="16"/>
      <c r="J44" s="13"/>
      <c r="K44" s="16"/>
      <c r="L44" s="15"/>
      <c r="M44" s="16"/>
      <c r="N44" s="21"/>
      <c r="O44" s="16"/>
      <c r="P44" s="21"/>
      <c r="Q44" s="16"/>
      <c r="R44" s="13"/>
      <c r="S44" s="7"/>
      <c r="T44" s="9">
        <f t="shared" si="2"/>
        <v>0</v>
      </c>
      <c r="U44" s="10">
        <f t="shared" si="3"/>
        <v>42</v>
      </c>
      <c r="V44" s="2"/>
    </row>
    <row r="45" spans="1:22" ht="16.5">
      <c r="A45" s="27"/>
      <c r="B45" s="27"/>
      <c r="C45" s="27"/>
      <c r="D45" s="28"/>
      <c r="E45" s="7"/>
      <c r="F45" s="13"/>
      <c r="G45" s="7"/>
      <c r="H45" s="15"/>
      <c r="I45" s="16"/>
      <c r="J45" s="13"/>
      <c r="K45" s="16"/>
      <c r="L45" s="15"/>
      <c r="M45" s="16"/>
      <c r="N45" s="21"/>
      <c r="O45" s="16"/>
      <c r="P45" s="21"/>
      <c r="Q45" s="16"/>
      <c r="R45" s="13"/>
      <c r="S45" s="7"/>
      <c r="T45" s="9">
        <f t="shared" si="2"/>
        <v>0</v>
      </c>
      <c r="U45" s="10">
        <f t="shared" si="3"/>
        <v>43</v>
      </c>
      <c r="V45" s="2"/>
    </row>
    <row r="46" spans="1:22" ht="16.5">
      <c r="A46" s="27"/>
      <c r="B46" s="27"/>
      <c r="C46" s="27"/>
      <c r="D46" s="28"/>
      <c r="E46" s="7"/>
      <c r="F46" s="13"/>
      <c r="G46" s="7"/>
      <c r="H46" s="15"/>
      <c r="I46" s="16"/>
      <c r="J46" s="13"/>
      <c r="K46" s="16"/>
      <c r="L46" s="15"/>
      <c r="M46" s="16"/>
      <c r="N46" s="21"/>
      <c r="O46" s="16"/>
      <c r="P46" s="21"/>
      <c r="Q46" s="16"/>
      <c r="R46" s="13"/>
      <c r="S46" s="7"/>
      <c r="T46" s="9">
        <f t="shared" si="2"/>
        <v>0</v>
      </c>
      <c r="U46" s="10">
        <f t="shared" si="3"/>
        <v>44</v>
      </c>
      <c r="V46" s="2"/>
    </row>
    <row r="47" spans="1:22" ht="16.5">
      <c r="A47" s="27"/>
      <c r="B47" s="27"/>
      <c r="C47" s="27"/>
      <c r="D47" s="28"/>
      <c r="E47" s="7"/>
      <c r="F47" s="13"/>
      <c r="G47" s="7"/>
      <c r="H47" s="15"/>
      <c r="I47" s="16"/>
      <c r="J47" s="13"/>
      <c r="K47" s="16"/>
      <c r="L47" s="15"/>
      <c r="M47" s="16"/>
      <c r="N47" s="21"/>
      <c r="O47" s="16"/>
      <c r="P47" s="21"/>
      <c r="Q47" s="16"/>
      <c r="R47" s="13"/>
      <c r="S47" s="7"/>
      <c r="T47" s="9">
        <f t="shared" si="2"/>
        <v>0</v>
      </c>
      <c r="U47" s="10">
        <f t="shared" si="3"/>
        <v>45</v>
      </c>
      <c r="V47" s="2"/>
    </row>
    <row r="48" spans="1:22" ht="16.5">
      <c r="A48" s="27"/>
      <c r="B48" s="27"/>
      <c r="C48" s="27"/>
      <c r="D48" s="28"/>
      <c r="E48" s="7"/>
      <c r="F48" s="13"/>
      <c r="G48" s="7"/>
      <c r="H48" s="15"/>
      <c r="I48" s="16"/>
      <c r="J48" s="13"/>
      <c r="K48" s="16"/>
      <c r="L48" s="15"/>
      <c r="M48" s="16"/>
      <c r="N48" s="21"/>
      <c r="O48" s="16"/>
      <c r="P48" s="21"/>
      <c r="Q48" s="16"/>
      <c r="R48" s="13"/>
      <c r="S48" s="7"/>
      <c r="T48" s="9">
        <f t="shared" si="2"/>
        <v>0</v>
      </c>
      <c r="U48" s="10">
        <f t="shared" si="3"/>
        <v>46</v>
      </c>
      <c r="V48" s="2"/>
    </row>
    <row r="49" spans="1:22" ht="16.5">
      <c r="A49" s="27"/>
      <c r="B49" s="27"/>
      <c r="C49" s="27"/>
      <c r="D49" s="28"/>
      <c r="E49" s="7"/>
      <c r="F49" s="13"/>
      <c r="G49" s="7"/>
      <c r="H49" s="15"/>
      <c r="I49" s="16"/>
      <c r="J49" s="13"/>
      <c r="K49" s="16"/>
      <c r="L49" s="15"/>
      <c r="M49" s="16"/>
      <c r="N49" s="21"/>
      <c r="O49" s="16"/>
      <c r="P49" s="21"/>
      <c r="Q49" s="16"/>
      <c r="R49" s="13"/>
      <c r="S49" s="7"/>
      <c r="T49" s="9">
        <f t="shared" si="2"/>
        <v>0</v>
      </c>
      <c r="U49" s="10">
        <f t="shared" si="3"/>
        <v>47</v>
      </c>
      <c r="V49" s="2"/>
    </row>
    <row r="50" spans="1:22" ht="16.5">
      <c r="A50" s="27"/>
      <c r="B50" s="27"/>
      <c r="C50" s="27"/>
      <c r="D50" s="28"/>
      <c r="E50" s="7"/>
      <c r="F50" s="13"/>
      <c r="G50" s="7"/>
      <c r="H50" s="15"/>
      <c r="I50" s="16"/>
      <c r="J50" s="13"/>
      <c r="K50" s="16"/>
      <c r="L50" s="15"/>
      <c r="M50" s="16"/>
      <c r="N50" s="21"/>
      <c r="O50" s="16"/>
      <c r="P50" s="21"/>
      <c r="Q50" s="16"/>
      <c r="R50" s="13"/>
      <c r="S50" s="7"/>
      <c r="T50" s="9">
        <f t="shared" si="2"/>
        <v>0</v>
      </c>
      <c r="U50" s="10">
        <f t="shared" si="3"/>
        <v>48</v>
      </c>
      <c r="V50" s="2"/>
    </row>
    <row r="51" spans="1:22" ht="16.5">
      <c r="A51" s="27"/>
      <c r="B51" s="27"/>
      <c r="C51" s="27"/>
      <c r="D51" s="28"/>
      <c r="E51" s="7"/>
      <c r="F51" s="13"/>
      <c r="G51" s="7"/>
      <c r="H51" s="15"/>
      <c r="I51" s="16"/>
      <c r="J51" s="13"/>
      <c r="K51" s="16"/>
      <c r="L51" s="15"/>
      <c r="M51" s="16"/>
      <c r="N51" s="21"/>
      <c r="O51" s="16"/>
      <c r="P51" s="21"/>
      <c r="Q51" s="16"/>
      <c r="R51" s="13"/>
      <c r="S51" s="7"/>
      <c r="T51" s="9">
        <f t="shared" si="2"/>
        <v>0</v>
      </c>
      <c r="U51" s="10">
        <f t="shared" si="3"/>
        <v>49</v>
      </c>
      <c r="V51" s="2"/>
    </row>
    <row r="52" spans="1:22" ht="16.5">
      <c r="A52" s="27"/>
      <c r="B52" s="27"/>
      <c r="C52" s="27"/>
      <c r="D52" s="28"/>
      <c r="E52" s="7"/>
      <c r="F52" s="13"/>
      <c r="G52" s="7"/>
      <c r="H52" s="15"/>
      <c r="I52" s="16"/>
      <c r="J52" s="13"/>
      <c r="K52" s="16"/>
      <c r="L52" s="15"/>
      <c r="M52" s="16"/>
      <c r="N52" s="21"/>
      <c r="O52" s="16"/>
      <c r="P52" s="21"/>
      <c r="Q52" s="16"/>
      <c r="R52" s="13"/>
      <c r="S52" s="7"/>
      <c r="T52" s="9">
        <f t="shared" si="2"/>
        <v>0</v>
      </c>
      <c r="U52" s="10">
        <f t="shared" si="3"/>
        <v>50</v>
      </c>
      <c r="V52" s="2"/>
    </row>
  </sheetData>
  <sheetProtection selectLockedCells="1" selectUnlockedCells="1"/>
  <mergeCells count="11">
    <mergeCell ref="L1:M1"/>
    <mergeCell ref="N1:O1"/>
    <mergeCell ref="P1:Q1"/>
    <mergeCell ref="R1:S1"/>
    <mergeCell ref="T1:U1"/>
    <mergeCell ref="V1:V2"/>
    <mergeCell ref="A1:C1"/>
    <mergeCell ref="D1:E1"/>
    <mergeCell ref="F1:G1"/>
    <mergeCell ref="H1:I1"/>
    <mergeCell ref="J1:K1"/>
  </mergeCells>
  <conditionalFormatting sqref="A3:C8 B33 A18:C31 B36:B52 A32:A52 C33:C52">
    <cfRule type="expression" dxfId="231" priority="1" stopIfTrue="1">
      <formula>#REF!="F"</formula>
    </cfRule>
    <cfRule type="expression" dxfId="230" priority="2" stopIfTrue="1">
      <formula>#REF!="M"</formula>
    </cfRule>
  </conditionalFormatting>
  <conditionalFormatting sqref="A3:C8 B33 A17:C31 B36:B52 A32:A52 C33:C52">
    <cfRule type="expression" dxfId="229" priority="3" stopIfTrue="1">
      <formula>#REF!="F"</formula>
    </cfRule>
    <cfRule type="expression" dxfId="228" priority="4" stopIfTrue="1">
      <formula>#REF!="M"</formula>
    </cfRule>
  </conditionalFormatting>
  <conditionalFormatting sqref="C32">
    <cfRule type="expression" dxfId="227" priority="5" stopIfTrue="1">
      <formula>#REF!="F"</formula>
    </cfRule>
    <cfRule type="expression" dxfId="226" priority="6" stopIfTrue="1">
      <formula>#REF!="M"</formula>
    </cfRule>
  </conditionalFormatting>
  <conditionalFormatting sqref="C32">
    <cfRule type="expression" dxfId="225" priority="7" stopIfTrue="1">
      <formula>#REF!="F"</formula>
    </cfRule>
    <cfRule type="expression" dxfId="224" priority="8" stopIfTrue="1">
      <formula>#REF!="M"</formula>
    </cfRule>
  </conditionalFormatting>
  <conditionalFormatting sqref="A13:C13">
    <cfRule type="expression" dxfId="223" priority="9" stopIfTrue="1">
      <formula>#REF!="F"</formula>
    </cfRule>
    <cfRule type="expression" dxfId="222" priority="10" stopIfTrue="1">
      <formula>#REF!="M"</formula>
    </cfRule>
  </conditionalFormatting>
  <conditionalFormatting sqref="A14">
    <cfRule type="expression" dxfId="221" priority="11" stopIfTrue="1">
      <formula>#REF!="F"</formula>
    </cfRule>
    <cfRule type="expression" dxfId="220" priority="12" stopIfTrue="1">
      <formula>#REF!="M"</formula>
    </cfRule>
  </conditionalFormatting>
  <conditionalFormatting sqref="A14:B14">
    <cfRule type="expression" dxfId="219" priority="13" stopIfTrue="1">
      <formula>#REF!="F"</formula>
    </cfRule>
    <cfRule type="expression" dxfId="218" priority="14" stopIfTrue="1">
      <formula>#REF!="M"</formula>
    </cfRule>
  </conditionalFormatting>
  <conditionalFormatting sqref="C14">
    <cfRule type="expression" dxfId="217" priority="15" stopIfTrue="1">
      <formula>#REF!="F"</formula>
    </cfRule>
    <cfRule type="expression" dxfId="216" priority="16" stopIfTrue="1">
      <formula>#REF!="M"</formula>
    </cfRule>
  </conditionalFormatting>
  <conditionalFormatting sqref="A14">
    <cfRule type="expression" dxfId="215" priority="17" stopIfTrue="1">
      <formula>#REF!="F"</formula>
    </cfRule>
    <cfRule type="expression" dxfId="214" priority="18" stopIfTrue="1">
      <formula>#REF!="M"</formula>
    </cfRule>
  </conditionalFormatting>
  <conditionalFormatting sqref="A14:C14">
    <cfRule type="expression" dxfId="213" priority="19" stopIfTrue="1">
      <formula>#REF!="F"</formula>
    </cfRule>
    <cfRule type="expression" dxfId="212" priority="20" stopIfTrue="1">
      <formula>#REF!="M"</formula>
    </cfRule>
  </conditionalFormatting>
  <conditionalFormatting sqref="A15">
    <cfRule type="expression" dxfId="211" priority="21" stopIfTrue="1">
      <formula>#REF!="F"</formula>
    </cfRule>
    <cfRule type="expression" dxfId="210" priority="22" stopIfTrue="1">
      <formula>#REF!="M"</formula>
    </cfRule>
  </conditionalFormatting>
  <conditionalFormatting sqref="A15:B15">
    <cfRule type="expression" dxfId="209" priority="23" stopIfTrue="1">
      <formula>#REF!="F"</formula>
    </cfRule>
    <cfRule type="expression" dxfId="208" priority="24" stopIfTrue="1">
      <formula>#REF!="M"</formula>
    </cfRule>
  </conditionalFormatting>
  <conditionalFormatting sqref="C15">
    <cfRule type="expression" dxfId="207" priority="25" stopIfTrue="1">
      <formula>#REF!="F"</formula>
    </cfRule>
    <cfRule type="expression" dxfId="206" priority="26" stopIfTrue="1">
      <formula>#REF!="M"</formula>
    </cfRule>
  </conditionalFormatting>
  <conditionalFormatting sqref="A16:B16">
    <cfRule type="expression" dxfId="205" priority="27" stopIfTrue="1">
      <formula>#REF!="F"</formula>
    </cfRule>
    <cfRule type="expression" dxfId="204" priority="28" stopIfTrue="1">
      <formula>#REF!="M"</formula>
    </cfRule>
  </conditionalFormatting>
  <conditionalFormatting sqref="A17:C17 A13:C14 C15 A15:B16">
    <cfRule type="expression" dxfId="203" priority="29" stopIfTrue="1">
      <formula>#REF!="F"</formula>
    </cfRule>
    <cfRule type="expression" dxfId="202" priority="30" stopIfTrue="1">
      <formula>#REF!="M"</formula>
    </cfRule>
  </conditionalFormatting>
  <conditionalFormatting sqref="A3:C8 B33 A18:C31 B36:B52 A32:A52 C33:C52">
    <cfRule type="expression" dxfId="201" priority="31" stopIfTrue="1">
      <formula>#REF!="F"</formula>
    </cfRule>
    <cfRule type="expression" dxfId="200" priority="32" stopIfTrue="1">
      <formula>#REF!="M"</formula>
    </cfRule>
  </conditionalFormatting>
  <conditionalFormatting sqref="A3:C8 B33 A17:C31 B36:B52 A32:A52 C33:C52">
    <cfRule type="expression" dxfId="199" priority="33" stopIfTrue="1">
      <formula>#REF!="F"</formula>
    </cfRule>
    <cfRule type="expression" dxfId="198" priority="34" stopIfTrue="1">
      <formula>#REF!="M"</formula>
    </cfRule>
  </conditionalFormatting>
  <conditionalFormatting sqref="C32">
    <cfRule type="expression" dxfId="197" priority="35" stopIfTrue="1">
      <formula>#REF!="F"</formula>
    </cfRule>
    <cfRule type="expression" dxfId="196" priority="36" stopIfTrue="1">
      <formula>#REF!="M"</formula>
    </cfRule>
  </conditionalFormatting>
  <conditionalFormatting sqref="C32">
    <cfRule type="expression" dxfId="195" priority="37" stopIfTrue="1">
      <formula>#REF!="F"</formula>
    </cfRule>
    <cfRule type="expression" dxfId="194" priority="38" stopIfTrue="1">
      <formula>#REF!="M"</formula>
    </cfRule>
  </conditionalFormatting>
  <conditionalFormatting sqref="A13:C13">
    <cfRule type="expression" dxfId="193" priority="39" stopIfTrue="1">
      <formula>#REF!="F"</formula>
    </cfRule>
    <cfRule type="expression" dxfId="192" priority="40" stopIfTrue="1">
      <formula>#REF!="M"</formula>
    </cfRule>
  </conditionalFormatting>
  <conditionalFormatting sqref="A14">
    <cfRule type="expression" dxfId="191" priority="41" stopIfTrue="1">
      <formula>#REF!="F"</formula>
    </cfRule>
    <cfRule type="expression" dxfId="190" priority="42" stopIfTrue="1">
      <formula>#REF!="M"</formula>
    </cfRule>
  </conditionalFormatting>
  <conditionalFormatting sqref="A14:B14">
    <cfRule type="expression" dxfId="189" priority="43" stopIfTrue="1">
      <formula>#REF!="F"</formula>
    </cfRule>
    <cfRule type="expression" dxfId="188" priority="44" stopIfTrue="1">
      <formula>#REF!="M"</formula>
    </cfRule>
  </conditionalFormatting>
  <conditionalFormatting sqref="C14">
    <cfRule type="expression" dxfId="187" priority="45" stopIfTrue="1">
      <formula>#REF!="F"</formula>
    </cfRule>
    <cfRule type="expression" dxfId="186" priority="46" stopIfTrue="1">
      <formula>#REF!="M"</formula>
    </cfRule>
  </conditionalFormatting>
  <conditionalFormatting sqref="A14">
    <cfRule type="expression" dxfId="185" priority="47" stopIfTrue="1">
      <formula>#REF!="F"</formula>
    </cfRule>
    <cfRule type="expression" dxfId="184" priority="48" stopIfTrue="1">
      <formula>#REF!="M"</formula>
    </cfRule>
  </conditionalFormatting>
  <conditionalFormatting sqref="A14:C14">
    <cfRule type="expression" dxfId="183" priority="49" stopIfTrue="1">
      <formula>#REF!="F"</formula>
    </cfRule>
    <cfRule type="expression" dxfId="182" priority="50" stopIfTrue="1">
      <formula>#REF!="M"</formula>
    </cfRule>
  </conditionalFormatting>
  <conditionalFormatting sqref="A15">
    <cfRule type="expression" dxfId="181" priority="51" stopIfTrue="1">
      <formula>#REF!="F"</formula>
    </cfRule>
    <cfRule type="expression" dxfId="180" priority="52" stopIfTrue="1">
      <formula>#REF!="M"</formula>
    </cfRule>
  </conditionalFormatting>
  <conditionalFormatting sqref="A15:B15">
    <cfRule type="expression" dxfId="179" priority="53" stopIfTrue="1">
      <formula>#REF!="F"</formula>
    </cfRule>
    <cfRule type="expression" dxfId="178" priority="54" stopIfTrue="1">
      <formula>#REF!="M"</formula>
    </cfRule>
  </conditionalFormatting>
  <conditionalFormatting sqref="C15">
    <cfRule type="expression" dxfId="177" priority="55" stopIfTrue="1">
      <formula>#REF!="F"</formula>
    </cfRule>
    <cfRule type="expression" dxfId="176" priority="56" stopIfTrue="1">
      <formula>#REF!="M"</formula>
    </cfRule>
  </conditionalFormatting>
  <conditionalFormatting sqref="A16:B16">
    <cfRule type="expression" dxfId="175" priority="57" stopIfTrue="1">
      <formula>#REF!="F"</formula>
    </cfRule>
    <cfRule type="expression" dxfId="174" priority="58" stopIfTrue="1">
      <formula>#REF!="M"</formula>
    </cfRule>
  </conditionalFormatting>
  <conditionalFormatting sqref="A17:C17 A13:C14 C15 A15:B16">
    <cfRule type="expression" dxfId="173" priority="59" stopIfTrue="1">
      <formula>#REF!="F"</formula>
    </cfRule>
    <cfRule type="expression" dxfId="172" priority="60" stopIfTrue="1">
      <formula>#REF!="M"</formula>
    </cfRule>
  </conditionalFormatting>
  <dataValidations count="1">
    <dataValidation type="list" operator="equal" allowBlank="1" showErrorMessage="1" sqref="C4:C6">
      <formula1>#N/A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zoomScale="90" zoomScaleNormal="90" workbookViewId="0">
      <selection activeCell="O54" sqref="O54"/>
    </sheetView>
  </sheetViews>
  <sheetFormatPr baseColWidth="10" defaultColWidth="11" defaultRowHeight="15"/>
  <cols>
    <col min="1" max="1" width="18.85546875" style="36" bestFit="1" customWidth="1"/>
    <col min="2" max="2" width="9.42578125" style="36" bestFit="1" customWidth="1"/>
    <col min="3" max="3" width="27.42578125" style="36" customWidth="1"/>
    <col min="4" max="4" width="4.140625" customWidth="1"/>
    <col min="5" max="5" width="7.28515625" customWidth="1"/>
    <col min="6" max="6" width="4.140625" customWidth="1"/>
    <col min="7" max="7" width="7.28515625" style="63" customWidth="1"/>
    <col min="8" max="8" width="4.140625" customWidth="1"/>
    <col min="9" max="9" width="7.42578125" style="63" customWidth="1"/>
    <col min="10" max="10" width="4.140625" customWidth="1"/>
    <col min="11" max="11" width="7.42578125" customWidth="1"/>
    <col min="12" max="12" width="4.140625" customWidth="1"/>
    <col min="13" max="13" width="7.28515625" style="63" customWidth="1"/>
    <col min="14" max="14" width="4.140625" style="63" customWidth="1"/>
    <col min="15" max="15" width="7.28515625" style="63" customWidth="1"/>
    <col min="16" max="16" width="4.140625" customWidth="1"/>
    <col min="17" max="17" width="7.28515625" customWidth="1"/>
    <col min="18" max="18" width="4.140625" style="2" customWidth="1"/>
    <col min="19" max="19" width="7.28515625" customWidth="1"/>
    <col min="20" max="20" width="12.85546875" customWidth="1"/>
    <col min="21" max="21" width="12.7109375" customWidth="1"/>
    <col min="22" max="22" width="19.140625" customWidth="1"/>
  </cols>
  <sheetData>
    <row r="1" spans="1:22" ht="15" customHeight="1">
      <c r="A1" s="120" t="s">
        <v>151</v>
      </c>
      <c r="B1" s="120"/>
      <c r="C1" s="120"/>
      <c r="D1" s="117">
        <v>43135</v>
      </c>
      <c r="E1" s="117"/>
      <c r="F1" s="117">
        <v>43149</v>
      </c>
      <c r="G1" s="117"/>
      <c r="H1" s="116">
        <v>43177</v>
      </c>
      <c r="I1" s="116"/>
      <c r="J1" s="116">
        <v>43212</v>
      </c>
      <c r="K1" s="116"/>
      <c r="L1" s="116">
        <v>43221</v>
      </c>
      <c r="M1" s="116"/>
      <c r="N1" s="116">
        <v>43239</v>
      </c>
      <c r="O1" s="116"/>
      <c r="P1" s="116">
        <v>43253</v>
      </c>
      <c r="Q1" s="116"/>
      <c r="R1" s="117">
        <v>43267</v>
      </c>
      <c r="S1" s="117"/>
      <c r="T1" s="118" t="s">
        <v>1</v>
      </c>
      <c r="U1" s="118"/>
      <c r="V1" s="119" t="s">
        <v>2</v>
      </c>
    </row>
    <row r="2" spans="1:22" ht="18">
      <c r="A2" s="38" t="s">
        <v>3</v>
      </c>
      <c r="B2" s="5" t="s">
        <v>4</v>
      </c>
      <c r="C2" s="5" t="s">
        <v>5</v>
      </c>
      <c r="D2" s="6" t="s">
        <v>6</v>
      </c>
      <c r="E2" s="7" t="s">
        <v>7</v>
      </c>
      <c r="F2" s="6" t="s">
        <v>6</v>
      </c>
      <c r="G2" s="7" t="s">
        <v>7</v>
      </c>
      <c r="H2" s="8" t="s">
        <v>6</v>
      </c>
      <c r="I2" s="7" t="s">
        <v>7</v>
      </c>
      <c r="J2" s="6" t="s">
        <v>6</v>
      </c>
      <c r="K2" s="7" t="s">
        <v>7</v>
      </c>
      <c r="L2" s="8" t="s">
        <v>6</v>
      </c>
      <c r="M2" s="7" t="s">
        <v>7</v>
      </c>
      <c r="N2" s="6" t="s">
        <v>6</v>
      </c>
      <c r="O2" s="7" t="s">
        <v>7</v>
      </c>
      <c r="P2" s="6" t="s">
        <v>6</v>
      </c>
      <c r="Q2" s="7" t="s">
        <v>7</v>
      </c>
      <c r="R2" s="6" t="s">
        <v>6</v>
      </c>
      <c r="S2" s="7" t="s">
        <v>7</v>
      </c>
      <c r="T2" s="9" t="s">
        <v>8</v>
      </c>
      <c r="U2" s="10" t="s">
        <v>9</v>
      </c>
      <c r="V2" s="119"/>
    </row>
    <row r="3" spans="1:22" ht="16.5">
      <c r="A3" s="42" t="s">
        <v>152</v>
      </c>
      <c r="B3" s="42" t="s">
        <v>153</v>
      </c>
      <c r="C3" s="42" t="s">
        <v>15</v>
      </c>
      <c r="D3" s="13">
        <v>2</v>
      </c>
      <c r="E3" s="7">
        <v>80</v>
      </c>
      <c r="F3" s="13">
        <v>1</v>
      </c>
      <c r="G3" s="7">
        <v>100</v>
      </c>
      <c r="H3" s="15">
        <v>1</v>
      </c>
      <c r="I3" s="16">
        <v>100</v>
      </c>
      <c r="J3" s="13">
        <v>1</v>
      </c>
      <c r="K3" s="16">
        <v>100</v>
      </c>
      <c r="L3" s="15">
        <v>1</v>
      </c>
      <c r="M3" s="16">
        <v>100</v>
      </c>
      <c r="N3" s="21">
        <v>2</v>
      </c>
      <c r="O3" s="16">
        <v>80</v>
      </c>
      <c r="P3" s="21"/>
      <c r="Q3" s="16"/>
      <c r="R3" s="13"/>
      <c r="S3" s="7"/>
      <c r="T3" s="9">
        <f t="shared" ref="T3:T34" si="0">E3+G3+I3+K3+M3+S3+O3+Q3</f>
        <v>560</v>
      </c>
      <c r="U3" s="10">
        <v>1</v>
      </c>
      <c r="V3" s="19">
        <v>6</v>
      </c>
    </row>
    <row r="4" spans="1:22" ht="16.5">
      <c r="A4" s="42" t="s">
        <v>160</v>
      </c>
      <c r="B4" s="42" t="s">
        <v>161</v>
      </c>
      <c r="C4" s="42" t="s">
        <v>15</v>
      </c>
      <c r="D4" s="13">
        <v>6</v>
      </c>
      <c r="E4" s="7">
        <v>46</v>
      </c>
      <c r="F4" s="13">
        <v>4</v>
      </c>
      <c r="G4" s="7">
        <v>55</v>
      </c>
      <c r="H4" s="15">
        <v>2</v>
      </c>
      <c r="I4" s="16">
        <v>80</v>
      </c>
      <c r="J4" s="13">
        <v>7</v>
      </c>
      <c r="K4" s="16">
        <v>44</v>
      </c>
      <c r="L4" s="15">
        <v>5</v>
      </c>
      <c r="M4" s="16">
        <v>50</v>
      </c>
      <c r="N4" s="21">
        <v>1</v>
      </c>
      <c r="O4" s="16">
        <v>100</v>
      </c>
      <c r="P4" s="18"/>
      <c r="Q4" s="17"/>
      <c r="R4" s="13"/>
      <c r="S4" s="14"/>
      <c r="T4" s="9">
        <f t="shared" si="0"/>
        <v>375</v>
      </c>
      <c r="U4" s="10">
        <f t="shared" ref="U4:U35" si="1">U3+1</f>
        <v>2</v>
      </c>
      <c r="V4" s="19">
        <v>6</v>
      </c>
    </row>
    <row r="5" spans="1:22" ht="16.5">
      <c r="A5" s="42" t="s">
        <v>13</v>
      </c>
      <c r="B5" s="42" t="s">
        <v>156</v>
      </c>
      <c r="C5" s="42" t="s">
        <v>15</v>
      </c>
      <c r="D5" s="13">
        <v>4</v>
      </c>
      <c r="E5" s="7">
        <v>55</v>
      </c>
      <c r="F5" s="13">
        <v>3</v>
      </c>
      <c r="G5" s="7">
        <v>65</v>
      </c>
      <c r="H5" s="15">
        <v>7</v>
      </c>
      <c r="I5" s="16">
        <v>46</v>
      </c>
      <c r="J5" s="13">
        <v>7</v>
      </c>
      <c r="K5" s="16">
        <v>44</v>
      </c>
      <c r="L5" s="15">
        <v>2</v>
      </c>
      <c r="M5" s="16">
        <v>80</v>
      </c>
      <c r="N5" s="21">
        <v>3</v>
      </c>
      <c r="O5" s="16">
        <v>65</v>
      </c>
      <c r="P5" s="21"/>
      <c r="Q5" s="16"/>
      <c r="R5" s="13"/>
      <c r="S5" s="14"/>
      <c r="T5" s="9">
        <f t="shared" si="0"/>
        <v>355</v>
      </c>
      <c r="U5" s="10">
        <f t="shared" si="1"/>
        <v>3</v>
      </c>
      <c r="V5" s="19">
        <v>6</v>
      </c>
    </row>
    <row r="6" spans="1:22" ht="16.5">
      <c r="A6" s="42" t="s">
        <v>165</v>
      </c>
      <c r="B6" s="42" t="s">
        <v>166</v>
      </c>
      <c r="C6" s="42" t="s">
        <v>15</v>
      </c>
      <c r="D6" s="13">
        <v>7</v>
      </c>
      <c r="E6" s="7">
        <v>44</v>
      </c>
      <c r="F6" s="13">
        <v>7</v>
      </c>
      <c r="G6" s="7">
        <v>44</v>
      </c>
      <c r="H6" s="15">
        <v>9</v>
      </c>
      <c r="I6" s="16">
        <v>42</v>
      </c>
      <c r="J6" s="13">
        <v>1</v>
      </c>
      <c r="K6" s="16">
        <v>100</v>
      </c>
      <c r="L6" s="15">
        <v>7</v>
      </c>
      <c r="M6" s="16">
        <v>44</v>
      </c>
      <c r="N6" s="21">
        <v>6</v>
      </c>
      <c r="O6" s="16">
        <v>50</v>
      </c>
      <c r="P6" s="21"/>
      <c r="Q6" s="16"/>
      <c r="R6" s="13"/>
      <c r="S6" s="7"/>
      <c r="T6" s="9">
        <f t="shared" si="0"/>
        <v>324</v>
      </c>
      <c r="U6" s="10">
        <f t="shared" si="1"/>
        <v>4</v>
      </c>
      <c r="V6" s="19">
        <v>6</v>
      </c>
    </row>
    <row r="7" spans="1:22" ht="16.5">
      <c r="A7" s="42" t="s">
        <v>53</v>
      </c>
      <c r="B7" s="42" t="s">
        <v>154</v>
      </c>
      <c r="C7" s="42" t="s">
        <v>155</v>
      </c>
      <c r="D7" s="13">
        <v>5</v>
      </c>
      <c r="E7" s="7">
        <v>50</v>
      </c>
      <c r="F7" s="13">
        <v>2</v>
      </c>
      <c r="G7" s="7">
        <v>80</v>
      </c>
      <c r="H7" s="15">
        <v>3</v>
      </c>
      <c r="I7" s="16">
        <v>65</v>
      </c>
      <c r="J7" s="13">
        <v>4</v>
      </c>
      <c r="K7" s="16">
        <v>55</v>
      </c>
      <c r="L7" s="15">
        <v>3</v>
      </c>
      <c r="M7" s="16">
        <v>65</v>
      </c>
      <c r="N7" s="21"/>
      <c r="O7" s="16"/>
      <c r="P7" s="21"/>
      <c r="Q7" s="16"/>
      <c r="R7" s="13"/>
      <c r="S7" s="7"/>
      <c r="T7" s="9">
        <f t="shared" si="0"/>
        <v>315</v>
      </c>
      <c r="U7" s="10">
        <f t="shared" si="1"/>
        <v>5</v>
      </c>
      <c r="V7" s="19">
        <v>5</v>
      </c>
    </row>
    <row r="8" spans="1:22" ht="16.5">
      <c r="A8" s="42" t="s">
        <v>163</v>
      </c>
      <c r="B8" s="42" t="s">
        <v>164</v>
      </c>
      <c r="C8" s="42" t="s">
        <v>124</v>
      </c>
      <c r="D8" s="13">
        <v>8</v>
      </c>
      <c r="E8" s="7">
        <v>42</v>
      </c>
      <c r="F8" s="13">
        <v>5</v>
      </c>
      <c r="G8" s="7">
        <v>50</v>
      </c>
      <c r="H8" s="15">
        <v>6</v>
      </c>
      <c r="I8" s="16">
        <v>50</v>
      </c>
      <c r="J8" s="13">
        <v>3</v>
      </c>
      <c r="K8" s="16">
        <v>65</v>
      </c>
      <c r="L8" s="15">
        <v>4</v>
      </c>
      <c r="M8" s="16">
        <v>55</v>
      </c>
      <c r="N8" s="21">
        <v>9</v>
      </c>
      <c r="O8" s="16">
        <v>42</v>
      </c>
      <c r="P8" s="21"/>
      <c r="Q8" s="16"/>
      <c r="R8" s="13"/>
      <c r="S8" s="7"/>
      <c r="T8" s="9">
        <f t="shared" si="0"/>
        <v>304</v>
      </c>
      <c r="U8" s="10">
        <f t="shared" si="1"/>
        <v>6</v>
      </c>
      <c r="V8" s="19">
        <v>6</v>
      </c>
    </row>
    <row r="9" spans="1:22" ht="16.5">
      <c r="A9" s="42" t="s">
        <v>157</v>
      </c>
      <c r="B9" s="42" t="s">
        <v>158</v>
      </c>
      <c r="C9" s="42" t="s">
        <v>159</v>
      </c>
      <c r="D9" s="13">
        <v>3</v>
      </c>
      <c r="E9" s="7">
        <v>65</v>
      </c>
      <c r="F9" s="13">
        <v>6</v>
      </c>
      <c r="G9" s="7">
        <v>46</v>
      </c>
      <c r="H9" s="15">
        <v>8</v>
      </c>
      <c r="I9" s="16">
        <v>44</v>
      </c>
      <c r="J9" s="13">
        <v>6</v>
      </c>
      <c r="K9" s="16">
        <v>46</v>
      </c>
      <c r="L9" s="15"/>
      <c r="M9" s="16"/>
      <c r="N9" s="21">
        <v>4</v>
      </c>
      <c r="O9" s="16">
        <v>55</v>
      </c>
      <c r="P9" s="21"/>
      <c r="Q9" s="16"/>
      <c r="R9" s="13"/>
      <c r="S9" s="7"/>
      <c r="T9" s="9">
        <f t="shared" si="0"/>
        <v>256</v>
      </c>
      <c r="U9" s="10">
        <f t="shared" si="1"/>
        <v>7</v>
      </c>
      <c r="V9" s="19">
        <v>5</v>
      </c>
    </row>
    <row r="10" spans="1:22" ht="16.5">
      <c r="A10" s="27" t="s">
        <v>183</v>
      </c>
      <c r="B10" s="27" t="s">
        <v>78</v>
      </c>
      <c r="C10" s="27" t="s">
        <v>24</v>
      </c>
      <c r="D10" s="28"/>
      <c r="E10" s="7"/>
      <c r="F10" s="13">
        <v>9</v>
      </c>
      <c r="G10" s="7">
        <v>40</v>
      </c>
      <c r="H10" s="15">
        <v>5</v>
      </c>
      <c r="I10" s="16">
        <v>55</v>
      </c>
      <c r="J10" s="13">
        <v>5</v>
      </c>
      <c r="K10" s="16">
        <v>50</v>
      </c>
      <c r="L10" s="15">
        <v>6</v>
      </c>
      <c r="M10" s="16">
        <v>46</v>
      </c>
      <c r="N10" s="21">
        <v>8</v>
      </c>
      <c r="O10" s="16">
        <v>44</v>
      </c>
      <c r="P10" s="21"/>
      <c r="Q10" s="16"/>
      <c r="R10" s="13"/>
      <c r="S10" s="7"/>
      <c r="T10" s="9">
        <f t="shared" si="0"/>
        <v>235</v>
      </c>
      <c r="U10" s="10">
        <f t="shared" si="1"/>
        <v>8</v>
      </c>
      <c r="V10" s="19">
        <v>5</v>
      </c>
    </row>
    <row r="11" spans="1:22" ht="16.5">
      <c r="A11" s="42" t="s">
        <v>127</v>
      </c>
      <c r="B11" s="42" t="s">
        <v>162</v>
      </c>
      <c r="C11" s="42" t="s">
        <v>128</v>
      </c>
      <c r="D11" s="13">
        <v>1</v>
      </c>
      <c r="E11" s="7">
        <v>100</v>
      </c>
      <c r="F11" s="13"/>
      <c r="G11" s="7"/>
      <c r="H11" s="15"/>
      <c r="I11" s="16"/>
      <c r="J11" s="13">
        <v>2</v>
      </c>
      <c r="K11" s="16">
        <v>80</v>
      </c>
      <c r="L11" s="15"/>
      <c r="M11" s="16"/>
      <c r="N11" s="21"/>
      <c r="O11" s="16"/>
      <c r="P11" s="18"/>
      <c r="Q11" s="17"/>
      <c r="R11" s="13"/>
      <c r="S11" s="7"/>
      <c r="T11" s="9">
        <f t="shared" si="0"/>
        <v>180</v>
      </c>
      <c r="U11" s="10">
        <f t="shared" si="1"/>
        <v>9</v>
      </c>
      <c r="V11" s="19">
        <v>2</v>
      </c>
    </row>
    <row r="12" spans="1:22" ht="16.5">
      <c r="A12" s="42" t="s">
        <v>169</v>
      </c>
      <c r="B12" s="42" t="s">
        <v>170</v>
      </c>
      <c r="C12" s="42" t="s">
        <v>84</v>
      </c>
      <c r="D12" s="13">
        <v>11</v>
      </c>
      <c r="E12" s="26">
        <v>36</v>
      </c>
      <c r="F12" s="13">
        <v>10</v>
      </c>
      <c r="G12" s="7">
        <v>38</v>
      </c>
      <c r="H12" s="15">
        <v>13</v>
      </c>
      <c r="I12" s="16">
        <v>34</v>
      </c>
      <c r="J12" s="13">
        <v>13</v>
      </c>
      <c r="K12" s="16">
        <v>32</v>
      </c>
      <c r="L12" s="15"/>
      <c r="M12" s="16"/>
      <c r="N12" s="21">
        <v>11</v>
      </c>
      <c r="O12" s="16">
        <v>38</v>
      </c>
      <c r="P12" s="21"/>
      <c r="Q12" s="16"/>
      <c r="R12" s="13"/>
      <c r="S12" s="7"/>
      <c r="T12" s="9">
        <f t="shared" si="0"/>
        <v>178</v>
      </c>
      <c r="U12" s="10">
        <f t="shared" si="1"/>
        <v>10</v>
      </c>
      <c r="V12" s="19">
        <v>5</v>
      </c>
    </row>
    <row r="13" spans="1:22" ht="16.5">
      <c r="A13" s="42" t="s">
        <v>181</v>
      </c>
      <c r="B13" s="42" t="s">
        <v>182</v>
      </c>
      <c r="C13" s="42" t="s">
        <v>159</v>
      </c>
      <c r="D13" s="13">
        <v>9</v>
      </c>
      <c r="E13" s="7">
        <v>40</v>
      </c>
      <c r="F13" s="13"/>
      <c r="G13" s="7"/>
      <c r="H13" s="15">
        <v>12</v>
      </c>
      <c r="I13" s="16">
        <v>36</v>
      </c>
      <c r="J13" s="13">
        <v>6</v>
      </c>
      <c r="K13" s="16">
        <v>46</v>
      </c>
      <c r="L13" s="15"/>
      <c r="M13" s="16"/>
      <c r="N13" s="21">
        <v>7</v>
      </c>
      <c r="O13" s="16">
        <v>46</v>
      </c>
      <c r="P13" s="18"/>
      <c r="Q13" s="17"/>
      <c r="R13" s="13"/>
      <c r="S13" s="7"/>
      <c r="T13" s="9">
        <f t="shared" si="0"/>
        <v>168</v>
      </c>
      <c r="U13" s="10">
        <f t="shared" si="1"/>
        <v>11</v>
      </c>
      <c r="V13" s="19">
        <v>4</v>
      </c>
    </row>
    <row r="14" spans="1:22" ht="16.5">
      <c r="A14" s="42" t="s">
        <v>171</v>
      </c>
      <c r="B14" s="42" t="s">
        <v>172</v>
      </c>
      <c r="C14" s="42" t="s">
        <v>128</v>
      </c>
      <c r="D14" s="13">
        <v>16</v>
      </c>
      <c r="E14" s="7">
        <v>28</v>
      </c>
      <c r="F14" s="13">
        <v>13</v>
      </c>
      <c r="G14" s="29">
        <v>32</v>
      </c>
      <c r="H14" s="15">
        <v>14</v>
      </c>
      <c r="I14" s="16">
        <v>32</v>
      </c>
      <c r="J14" s="13">
        <v>10</v>
      </c>
      <c r="K14" s="16">
        <v>38</v>
      </c>
      <c r="L14" s="15">
        <v>13</v>
      </c>
      <c r="M14" s="16">
        <v>34</v>
      </c>
      <c r="N14" s="21"/>
      <c r="O14" s="16"/>
      <c r="P14" s="21"/>
      <c r="Q14" s="16"/>
      <c r="R14" s="13"/>
      <c r="S14" s="7"/>
      <c r="T14" s="9">
        <f t="shared" si="0"/>
        <v>164</v>
      </c>
      <c r="U14" s="10">
        <f t="shared" si="1"/>
        <v>12</v>
      </c>
      <c r="V14" s="19">
        <v>5</v>
      </c>
    </row>
    <row r="15" spans="1:22" ht="16.5">
      <c r="A15" s="42" t="s">
        <v>167</v>
      </c>
      <c r="B15" s="42" t="s">
        <v>168</v>
      </c>
      <c r="C15" s="42" t="s">
        <v>24</v>
      </c>
      <c r="D15" s="13">
        <v>10</v>
      </c>
      <c r="E15" s="26">
        <v>38</v>
      </c>
      <c r="F15" s="13">
        <v>11</v>
      </c>
      <c r="G15" s="7">
        <v>36</v>
      </c>
      <c r="H15" s="15">
        <v>10</v>
      </c>
      <c r="I15" s="16">
        <v>40</v>
      </c>
      <c r="J15" s="13"/>
      <c r="K15" s="16"/>
      <c r="L15" s="15">
        <v>16</v>
      </c>
      <c r="M15" s="16">
        <v>29</v>
      </c>
      <c r="N15" s="21"/>
      <c r="O15" s="16"/>
      <c r="P15" s="18"/>
      <c r="Q15" s="17"/>
      <c r="R15" s="13"/>
      <c r="S15" s="7"/>
      <c r="T15" s="9">
        <f t="shared" si="0"/>
        <v>143</v>
      </c>
      <c r="U15" s="10">
        <f t="shared" si="1"/>
        <v>13</v>
      </c>
      <c r="V15" s="19">
        <v>4</v>
      </c>
    </row>
    <row r="16" spans="1:22" ht="16.5">
      <c r="A16" s="42" t="s">
        <v>177</v>
      </c>
      <c r="B16" s="42" t="s">
        <v>178</v>
      </c>
      <c r="C16" s="42" t="s">
        <v>124</v>
      </c>
      <c r="D16" s="13">
        <v>20</v>
      </c>
      <c r="E16" s="7">
        <v>24</v>
      </c>
      <c r="F16" s="13">
        <v>17</v>
      </c>
      <c r="G16" s="34">
        <v>27</v>
      </c>
      <c r="H16" s="15">
        <v>21</v>
      </c>
      <c r="I16" s="16">
        <v>25</v>
      </c>
      <c r="J16" s="13">
        <v>3</v>
      </c>
      <c r="K16" s="16">
        <v>65</v>
      </c>
      <c r="L16" s="15"/>
      <c r="M16" s="16"/>
      <c r="N16" s="21"/>
      <c r="O16" s="16"/>
      <c r="P16" s="21"/>
      <c r="Q16" s="16"/>
      <c r="R16" s="13"/>
      <c r="S16" s="7"/>
      <c r="T16" s="9">
        <f t="shared" si="0"/>
        <v>141</v>
      </c>
      <c r="U16" s="10">
        <f t="shared" si="1"/>
        <v>14</v>
      </c>
      <c r="V16" s="19">
        <v>4</v>
      </c>
    </row>
    <row r="17" spans="1:22" ht="16.5">
      <c r="A17" s="42" t="s">
        <v>175</v>
      </c>
      <c r="B17" s="42" t="s">
        <v>176</v>
      </c>
      <c r="C17" s="42" t="s">
        <v>128</v>
      </c>
      <c r="D17" s="13">
        <v>14</v>
      </c>
      <c r="E17" s="7">
        <v>30</v>
      </c>
      <c r="F17" s="13">
        <v>21</v>
      </c>
      <c r="G17" s="7">
        <v>23</v>
      </c>
      <c r="H17" s="15">
        <v>17</v>
      </c>
      <c r="I17" s="16">
        <v>28</v>
      </c>
      <c r="J17" s="13">
        <v>9</v>
      </c>
      <c r="K17" s="16">
        <v>40</v>
      </c>
      <c r="L17" s="15"/>
      <c r="M17" s="16"/>
      <c r="N17" s="21"/>
      <c r="O17" s="16"/>
      <c r="P17" s="21"/>
      <c r="Q17" s="16"/>
      <c r="R17" s="13"/>
      <c r="S17" s="7"/>
      <c r="T17" s="9">
        <f t="shared" si="0"/>
        <v>121</v>
      </c>
      <c r="U17" s="10">
        <f t="shared" si="1"/>
        <v>15</v>
      </c>
      <c r="V17" s="19">
        <v>4</v>
      </c>
    </row>
    <row r="18" spans="1:22" ht="16.5">
      <c r="A18" s="27" t="s">
        <v>406</v>
      </c>
      <c r="B18" s="27" t="s">
        <v>407</v>
      </c>
      <c r="C18" s="27" t="s">
        <v>31</v>
      </c>
      <c r="D18" s="28"/>
      <c r="E18" s="7"/>
      <c r="F18" s="13"/>
      <c r="G18" s="7"/>
      <c r="H18" s="15"/>
      <c r="I18" s="16"/>
      <c r="J18" s="13">
        <v>12</v>
      </c>
      <c r="K18" s="16">
        <v>34</v>
      </c>
      <c r="L18" s="15">
        <v>15</v>
      </c>
      <c r="M18" s="16">
        <v>30</v>
      </c>
      <c r="N18" s="21">
        <v>16</v>
      </c>
      <c r="O18" s="16">
        <v>32</v>
      </c>
      <c r="P18" s="21"/>
      <c r="Q18" s="16"/>
      <c r="R18" s="13"/>
      <c r="S18" s="7"/>
      <c r="T18" s="9">
        <f t="shared" si="0"/>
        <v>96</v>
      </c>
      <c r="U18" s="10">
        <f t="shared" si="1"/>
        <v>16</v>
      </c>
      <c r="V18" s="2">
        <v>3</v>
      </c>
    </row>
    <row r="19" spans="1:22" ht="16.5">
      <c r="A19" s="27" t="s">
        <v>405</v>
      </c>
      <c r="B19" s="27" t="s">
        <v>190</v>
      </c>
      <c r="C19" s="27" t="s">
        <v>155</v>
      </c>
      <c r="D19" s="28"/>
      <c r="E19" s="7"/>
      <c r="F19" s="13"/>
      <c r="G19" s="7"/>
      <c r="H19" s="15"/>
      <c r="I19" s="16"/>
      <c r="J19" s="13">
        <v>4</v>
      </c>
      <c r="K19" s="16">
        <v>55</v>
      </c>
      <c r="L19" s="15"/>
      <c r="M19" s="16"/>
      <c r="N19" s="21">
        <v>10</v>
      </c>
      <c r="O19" s="16">
        <v>40</v>
      </c>
      <c r="P19" s="21"/>
      <c r="Q19" s="16"/>
      <c r="R19" s="13"/>
      <c r="S19" s="7"/>
      <c r="T19" s="9">
        <f t="shared" si="0"/>
        <v>95</v>
      </c>
      <c r="U19" s="10">
        <f t="shared" si="1"/>
        <v>17</v>
      </c>
      <c r="V19" s="2">
        <v>2</v>
      </c>
    </row>
    <row r="20" spans="1:22" ht="16.5">
      <c r="A20" s="42" t="s">
        <v>173</v>
      </c>
      <c r="B20" s="42" t="s">
        <v>174</v>
      </c>
      <c r="C20" s="42" t="s">
        <v>128</v>
      </c>
      <c r="D20" s="13">
        <v>15</v>
      </c>
      <c r="E20" s="7">
        <v>29</v>
      </c>
      <c r="F20" s="13">
        <v>18</v>
      </c>
      <c r="G20" s="7">
        <v>26</v>
      </c>
      <c r="H20" s="15"/>
      <c r="I20" s="16"/>
      <c r="J20" s="13">
        <v>9</v>
      </c>
      <c r="K20" s="16">
        <v>40</v>
      </c>
      <c r="L20" s="15"/>
      <c r="M20" s="16"/>
      <c r="N20" s="21"/>
      <c r="O20" s="16"/>
      <c r="P20" s="21"/>
      <c r="Q20" s="16"/>
      <c r="R20" s="13"/>
      <c r="S20" s="7"/>
      <c r="T20" s="9">
        <f t="shared" si="0"/>
        <v>95</v>
      </c>
      <c r="U20" s="10">
        <f t="shared" si="1"/>
        <v>18</v>
      </c>
      <c r="V20" s="19">
        <v>3</v>
      </c>
    </row>
    <row r="21" spans="1:22" ht="16.5">
      <c r="A21" s="42" t="s">
        <v>195</v>
      </c>
      <c r="B21" s="42" t="s">
        <v>189</v>
      </c>
      <c r="C21" s="42" t="s">
        <v>128</v>
      </c>
      <c r="D21" s="13">
        <v>17</v>
      </c>
      <c r="E21" s="7">
        <v>27</v>
      </c>
      <c r="F21" s="13"/>
      <c r="G21" s="7"/>
      <c r="H21" s="15">
        <v>19</v>
      </c>
      <c r="I21" s="16">
        <v>27</v>
      </c>
      <c r="J21" s="13">
        <v>10</v>
      </c>
      <c r="K21" s="16">
        <v>38</v>
      </c>
      <c r="L21" s="15"/>
      <c r="M21" s="16"/>
      <c r="N21" s="21"/>
      <c r="O21" s="16"/>
      <c r="P21" s="21"/>
      <c r="Q21" s="16"/>
      <c r="R21" s="13"/>
      <c r="S21" s="7"/>
      <c r="T21" s="9">
        <f t="shared" si="0"/>
        <v>92</v>
      </c>
      <c r="U21" s="10">
        <f t="shared" si="1"/>
        <v>19</v>
      </c>
      <c r="V21" s="19">
        <v>3</v>
      </c>
    </row>
    <row r="22" spans="1:22" ht="16.5">
      <c r="A22" s="27" t="s">
        <v>325</v>
      </c>
      <c r="B22" s="27" t="s">
        <v>367</v>
      </c>
      <c r="C22" s="27" t="s">
        <v>102</v>
      </c>
      <c r="D22" s="28"/>
      <c r="E22" s="7"/>
      <c r="F22" s="13"/>
      <c r="G22" s="7"/>
      <c r="H22" s="15">
        <v>22</v>
      </c>
      <c r="I22" s="16">
        <v>24</v>
      </c>
      <c r="J22" s="13">
        <v>11</v>
      </c>
      <c r="K22" s="16">
        <v>36</v>
      </c>
      <c r="L22" s="15"/>
      <c r="M22" s="16"/>
      <c r="N22" s="21">
        <v>19</v>
      </c>
      <c r="O22" s="16">
        <v>28</v>
      </c>
      <c r="P22" s="21"/>
      <c r="Q22" s="16"/>
      <c r="R22" s="13"/>
      <c r="S22" s="7"/>
      <c r="T22" s="9">
        <f t="shared" si="0"/>
        <v>88</v>
      </c>
      <c r="U22" s="10">
        <f t="shared" si="1"/>
        <v>20</v>
      </c>
      <c r="V22" s="2">
        <v>3</v>
      </c>
    </row>
    <row r="23" spans="1:22" ht="16.5">
      <c r="A23" s="42" t="s">
        <v>98</v>
      </c>
      <c r="B23" s="42" t="s">
        <v>92</v>
      </c>
      <c r="C23" s="42" t="s">
        <v>15</v>
      </c>
      <c r="D23" s="13">
        <v>21</v>
      </c>
      <c r="E23" s="7">
        <v>23</v>
      </c>
      <c r="F23" s="13"/>
      <c r="G23" s="7"/>
      <c r="H23" s="15">
        <v>16</v>
      </c>
      <c r="I23" s="16">
        <v>29</v>
      </c>
      <c r="J23" s="13"/>
      <c r="K23" s="16"/>
      <c r="L23" s="15"/>
      <c r="M23" s="16"/>
      <c r="N23" s="21">
        <v>15</v>
      </c>
      <c r="O23" s="16">
        <v>34</v>
      </c>
      <c r="P23" s="21"/>
      <c r="Q23" s="16"/>
      <c r="R23" s="13"/>
      <c r="S23" s="7"/>
      <c r="T23" s="9">
        <f t="shared" si="0"/>
        <v>86</v>
      </c>
      <c r="U23" s="10">
        <f t="shared" si="1"/>
        <v>21</v>
      </c>
      <c r="V23" s="19">
        <v>3</v>
      </c>
    </row>
    <row r="24" spans="1:22" ht="16.5">
      <c r="A24" s="27" t="s">
        <v>209</v>
      </c>
      <c r="B24" s="27" t="s">
        <v>86</v>
      </c>
      <c r="C24" s="27" t="s">
        <v>15</v>
      </c>
      <c r="D24" s="28"/>
      <c r="E24" s="7"/>
      <c r="F24" s="13">
        <v>25</v>
      </c>
      <c r="G24" s="7">
        <v>20</v>
      </c>
      <c r="H24" s="15"/>
      <c r="I24" s="16"/>
      <c r="J24" s="13">
        <v>14</v>
      </c>
      <c r="K24" s="16">
        <v>30</v>
      </c>
      <c r="L24" s="15">
        <v>14</v>
      </c>
      <c r="M24" s="16">
        <v>32</v>
      </c>
      <c r="N24" s="21"/>
      <c r="O24" s="16"/>
      <c r="P24" s="21"/>
      <c r="Q24" s="16"/>
      <c r="R24" s="13"/>
      <c r="S24" s="7"/>
      <c r="T24" s="9">
        <f t="shared" si="0"/>
        <v>82</v>
      </c>
      <c r="U24" s="10">
        <f t="shared" si="1"/>
        <v>22</v>
      </c>
      <c r="V24" s="19">
        <v>3</v>
      </c>
    </row>
    <row r="25" spans="1:22" ht="16.5">
      <c r="A25" s="42" t="s">
        <v>204</v>
      </c>
      <c r="B25" s="42" t="s">
        <v>205</v>
      </c>
      <c r="C25" s="42" t="s">
        <v>15</v>
      </c>
      <c r="D25" s="13">
        <v>22</v>
      </c>
      <c r="E25" s="7">
        <v>22</v>
      </c>
      <c r="F25" s="13"/>
      <c r="G25" s="7"/>
      <c r="H25" s="15"/>
      <c r="I25" s="16"/>
      <c r="J25" s="13">
        <v>14</v>
      </c>
      <c r="K25" s="16">
        <v>30</v>
      </c>
      <c r="L25" s="15">
        <v>17</v>
      </c>
      <c r="M25" s="16">
        <v>28</v>
      </c>
      <c r="N25" s="21"/>
      <c r="O25" s="16"/>
      <c r="P25" s="21"/>
      <c r="Q25" s="16"/>
      <c r="R25" s="13"/>
      <c r="S25" s="7"/>
      <c r="T25" s="9">
        <f t="shared" si="0"/>
        <v>80</v>
      </c>
      <c r="U25" s="10">
        <f t="shared" si="1"/>
        <v>23</v>
      </c>
      <c r="V25" s="19">
        <v>3</v>
      </c>
    </row>
    <row r="26" spans="1:22" ht="16.5">
      <c r="A26" s="27" t="s">
        <v>455</v>
      </c>
      <c r="B26" s="27" t="s">
        <v>456</v>
      </c>
      <c r="C26" s="27" t="s">
        <v>134</v>
      </c>
      <c r="D26" s="28"/>
      <c r="E26" s="7"/>
      <c r="F26" s="13"/>
      <c r="G26" s="7"/>
      <c r="H26" s="15"/>
      <c r="I26" s="16"/>
      <c r="J26" s="13"/>
      <c r="K26" s="16"/>
      <c r="L26" s="15">
        <v>10</v>
      </c>
      <c r="M26" s="16">
        <v>40</v>
      </c>
      <c r="N26" s="21">
        <v>14</v>
      </c>
      <c r="O26" s="16">
        <v>36</v>
      </c>
      <c r="P26" s="21"/>
      <c r="Q26" s="16"/>
      <c r="R26" s="13"/>
      <c r="S26" s="7"/>
      <c r="T26" s="9">
        <f t="shared" si="0"/>
        <v>76</v>
      </c>
      <c r="U26" s="10">
        <f t="shared" si="1"/>
        <v>24</v>
      </c>
      <c r="V26" s="2">
        <v>2</v>
      </c>
    </row>
    <row r="27" spans="1:22" ht="16.5">
      <c r="A27" s="42" t="s">
        <v>184</v>
      </c>
      <c r="B27" s="42" t="s">
        <v>185</v>
      </c>
      <c r="C27" s="42" t="s">
        <v>128</v>
      </c>
      <c r="D27" s="13">
        <v>12</v>
      </c>
      <c r="E27" s="7">
        <v>34</v>
      </c>
      <c r="F27" s="13"/>
      <c r="G27" s="7"/>
      <c r="H27" s="15"/>
      <c r="I27" s="16"/>
      <c r="J27" s="13">
        <v>8</v>
      </c>
      <c r="K27" s="16">
        <v>42</v>
      </c>
      <c r="L27" s="15"/>
      <c r="M27" s="16"/>
      <c r="N27" s="21"/>
      <c r="O27" s="16"/>
      <c r="P27" s="18"/>
      <c r="Q27" s="17"/>
      <c r="R27" s="13"/>
      <c r="S27" s="7"/>
      <c r="T27" s="9">
        <f t="shared" si="0"/>
        <v>76</v>
      </c>
      <c r="U27" s="10">
        <f t="shared" si="1"/>
        <v>25</v>
      </c>
      <c r="V27" s="19">
        <v>2</v>
      </c>
    </row>
    <row r="28" spans="1:22" ht="16.5">
      <c r="A28" s="42" t="s">
        <v>188</v>
      </c>
      <c r="B28" s="42" t="s">
        <v>189</v>
      </c>
      <c r="C28" s="42" t="s">
        <v>128</v>
      </c>
      <c r="D28" s="13">
        <v>13</v>
      </c>
      <c r="E28" s="7">
        <v>32</v>
      </c>
      <c r="F28" s="13"/>
      <c r="G28" s="7"/>
      <c r="H28" s="15"/>
      <c r="I28" s="16"/>
      <c r="J28" s="13">
        <v>8</v>
      </c>
      <c r="K28" s="16">
        <v>42</v>
      </c>
      <c r="L28" s="15"/>
      <c r="M28" s="16"/>
      <c r="N28" s="21"/>
      <c r="O28" s="16"/>
      <c r="P28" s="21"/>
      <c r="Q28" s="16"/>
      <c r="R28" s="13"/>
      <c r="S28" s="7"/>
      <c r="T28" s="9">
        <f t="shared" si="0"/>
        <v>74</v>
      </c>
      <c r="U28" s="10">
        <f t="shared" si="1"/>
        <v>26</v>
      </c>
      <c r="V28" s="19">
        <v>2</v>
      </c>
    </row>
    <row r="29" spans="1:22" ht="16.5">
      <c r="A29" s="27" t="s">
        <v>186</v>
      </c>
      <c r="B29" s="35" t="s">
        <v>187</v>
      </c>
      <c r="C29" s="27" t="s">
        <v>134</v>
      </c>
      <c r="D29" s="28"/>
      <c r="E29" s="7"/>
      <c r="F29" s="13">
        <v>12</v>
      </c>
      <c r="G29" s="7">
        <v>34</v>
      </c>
      <c r="H29" s="15">
        <v>11</v>
      </c>
      <c r="I29" s="16">
        <v>38</v>
      </c>
      <c r="J29" s="13"/>
      <c r="K29" s="16"/>
      <c r="L29" s="15"/>
      <c r="M29" s="16"/>
      <c r="N29" s="21"/>
      <c r="O29" s="16"/>
      <c r="P29" s="21"/>
      <c r="Q29" s="16"/>
      <c r="R29" s="13"/>
      <c r="S29" s="7"/>
      <c r="T29" s="9">
        <f t="shared" si="0"/>
        <v>72</v>
      </c>
      <c r="U29" s="10">
        <f t="shared" si="1"/>
        <v>27</v>
      </c>
      <c r="V29" s="19">
        <v>2</v>
      </c>
    </row>
    <row r="30" spans="1:22" ht="16.5">
      <c r="A30" s="27" t="s">
        <v>207</v>
      </c>
      <c r="B30" s="27" t="s">
        <v>208</v>
      </c>
      <c r="C30" s="27" t="s">
        <v>134</v>
      </c>
      <c r="D30" s="28"/>
      <c r="E30" s="7"/>
      <c r="F30" s="13">
        <v>24</v>
      </c>
      <c r="G30" s="7">
        <v>21</v>
      </c>
      <c r="H30" s="15">
        <v>24</v>
      </c>
      <c r="I30" s="16">
        <v>22</v>
      </c>
      <c r="J30" s="13"/>
      <c r="K30" s="16"/>
      <c r="L30" s="15"/>
      <c r="M30" s="16"/>
      <c r="N30" s="21">
        <v>22</v>
      </c>
      <c r="O30" s="16">
        <v>25</v>
      </c>
      <c r="P30" s="21"/>
      <c r="Q30" s="16"/>
      <c r="R30" s="13"/>
      <c r="S30" s="7"/>
      <c r="T30" s="9">
        <f t="shared" si="0"/>
        <v>68</v>
      </c>
      <c r="U30" s="10">
        <f t="shared" si="1"/>
        <v>28</v>
      </c>
      <c r="V30" s="19">
        <v>3</v>
      </c>
    </row>
    <row r="31" spans="1:22" ht="16.5">
      <c r="A31" s="27" t="s">
        <v>458</v>
      </c>
      <c r="B31" s="27" t="s">
        <v>459</v>
      </c>
      <c r="C31" s="27" t="s">
        <v>15</v>
      </c>
      <c r="D31" s="28"/>
      <c r="E31" s="7"/>
      <c r="F31" s="13"/>
      <c r="G31" s="7"/>
      <c r="H31" s="15"/>
      <c r="I31" s="16"/>
      <c r="J31" s="13"/>
      <c r="K31" s="16"/>
      <c r="L31" s="15">
        <v>12</v>
      </c>
      <c r="M31" s="16">
        <v>36</v>
      </c>
      <c r="N31" s="21">
        <v>18</v>
      </c>
      <c r="O31" s="16">
        <v>29</v>
      </c>
      <c r="P31" s="21"/>
      <c r="Q31" s="16"/>
      <c r="R31" s="13"/>
      <c r="S31" s="7"/>
      <c r="T31" s="9">
        <f t="shared" si="0"/>
        <v>65</v>
      </c>
      <c r="U31" s="10">
        <f t="shared" si="1"/>
        <v>29</v>
      </c>
      <c r="V31" s="2">
        <v>2</v>
      </c>
    </row>
    <row r="32" spans="1:22" ht="16.5">
      <c r="A32" s="27" t="s">
        <v>95</v>
      </c>
      <c r="B32" s="27" t="s">
        <v>190</v>
      </c>
      <c r="C32" s="27" t="s">
        <v>155</v>
      </c>
      <c r="D32" s="28"/>
      <c r="E32" s="7"/>
      <c r="F32" s="13">
        <v>14</v>
      </c>
      <c r="G32" s="7">
        <v>30</v>
      </c>
      <c r="H32" s="15"/>
      <c r="I32" s="16"/>
      <c r="J32" s="13"/>
      <c r="K32" s="16"/>
      <c r="L32" s="15"/>
      <c r="M32" s="16"/>
      <c r="N32" s="21">
        <v>17</v>
      </c>
      <c r="O32" s="16">
        <v>30</v>
      </c>
      <c r="P32" s="21"/>
      <c r="Q32" s="16"/>
      <c r="R32" s="13"/>
      <c r="S32" s="7"/>
      <c r="T32" s="9">
        <f t="shared" si="0"/>
        <v>60</v>
      </c>
      <c r="U32" s="10">
        <f t="shared" si="1"/>
        <v>30</v>
      </c>
      <c r="V32" s="19">
        <v>2</v>
      </c>
    </row>
    <row r="33" spans="1:22" ht="16.5">
      <c r="A33" s="27" t="s">
        <v>191</v>
      </c>
      <c r="B33" s="27" t="s">
        <v>96</v>
      </c>
      <c r="C33" s="27" t="s">
        <v>134</v>
      </c>
      <c r="D33" s="28"/>
      <c r="E33" s="7"/>
      <c r="F33" s="13">
        <v>15</v>
      </c>
      <c r="G33" s="7">
        <v>29</v>
      </c>
      <c r="H33" s="15">
        <v>15</v>
      </c>
      <c r="I33" s="16">
        <v>30</v>
      </c>
      <c r="J33" s="13"/>
      <c r="K33" s="16"/>
      <c r="L33" s="15"/>
      <c r="M33" s="16"/>
      <c r="N33" s="21"/>
      <c r="O33" s="16"/>
      <c r="P33" s="21"/>
      <c r="Q33" s="16"/>
      <c r="R33" s="13"/>
      <c r="S33" s="7"/>
      <c r="T33" s="9">
        <f t="shared" si="0"/>
        <v>59</v>
      </c>
      <c r="U33" s="10">
        <f t="shared" si="1"/>
        <v>31</v>
      </c>
      <c r="V33" s="19">
        <v>2</v>
      </c>
    </row>
    <row r="34" spans="1:22" ht="16.5">
      <c r="A34" s="27" t="s">
        <v>200</v>
      </c>
      <c r="B34" s="27" t="s">
        <v>201</v>
      </c>
      <c r="C34" s="27" t="s">
        <v>134</v>
      </c>
      <c r="D34" s="28"/>
      <c r="E34" s="7"/>
      <c r="F34" s="13">
        <v>19</v>
      </c>
      <c r="G34" s="7">
        <v>25</v>
      </c>
      <c r="H34" s="15"/>
      <c r="I34" s="16"/>
      <c r="J34" s="13"/>
      <c r="K34" s="16"/>
      <c r="L34" s="15"/>
      <c r="M34" s="16"/>
      <c r="N34" s="21">
        <v>20</v>
      </c>
      <c r="O34" s="16">
        <v>27</v>
      </c>
      <c r="P34" s="21"/>
      <c r="Q34" s="16"/>
      <c r="R34" s="13"/>
      <c r="S34" s="7"/>
      <c r="T34" s="9">
        <f t="shared" si="0"/>
        <v>52</v>
      </c>
      <c r="U34" s="10">
        <f t="shared" si="1"/>
        <v>32</v>
      </c>
      <c r="V34" s="19">
        <v>2</v>
      </c>
    </row>
    <row r="35" spans="1:22" ht="16.5">
      <c r="A35" s="42" t="s">
        <v>196</v>
      </c>
      <c r="B35" s="42" t="s">
        <v>197</v>
      </c>
      <c r="C35" s="42" t="s">
        <v>52</v>
      </c>
      <c r="D35" s="13">
        <v>18</v>
      </c>
      <c r="E35" s="7">
        <v>26</v>
      </c>
      <c r="F35" s="13"/>
      <c r="G35" s="7"/>
      <c r="H35" s="15">
        <v>20</v>
      </c>
      <c r="I35" s="16">
        <v>26</v>
      </c>
      <c r="J35" s="13"/>
      <c r="K35" s="16"/>
      <c r="L35" s="15"/>
      <c r="M35" s="16"/>
      <c r="N35" s="21"/>
      <c r="O35" s="16"/>
      <c r="P35" s="21"/>
      <c r="Q35" s="16"/>
      <c r="R35" s="13"/>
      <c r="S35" s="7"/>
      <c r="T35" s="9">
        <f t="shared" ref="T35:T66" si="2">E35+G35+I35+K35+M35+S35+O35+Q35</f>
        <v>52</v>
      </c>
      <c r="U35" s="10">
        <f t="shared" si="1"/>
        <v>33</v>
      </c>
      <c r="V35" s="19">
        <v>2</v>
      </c>
    </row>
    <row r="36" spans="1:22" ht="16.5">
      <c r="A36" s="42" t="s">
        <v>198</v>
      </c>
      <c r="B36" s="42" t="s">
        <v>199</v>
      </c>
      <c r="C36" s="42" t="s">
        <v>15</v>
      </c>
      <c r="D36" s="13">
        <v>19</v>
      </c>
      <c r="E36" s="7">
        <v>25</v>
      </c>
      <c r="F36" s="13"/>
      <c r="G36" s="7"/>
      <c r="H36" s="15">
        <v>23</v>
      </c>
      <c r="I36" s="16">
        <v>23</v>
      </c>
      <c r="J36" s="13"/>
      <c r="K36" s="16"/>
      <c r="L36" s="15"/>
      <c r="M36" s="16"/>
      <c r="N36" s="21"/>
      <c r="O36" s="16"/>
      <c r="P36" s="21"/>
      <c r="Q36" s="16"/>
      <c r="R36" s="13"/>
      <c r="S36" s="7"/>
      <c r="T36" s="9">
        <f t="shared" si="2"/>
        <v>48</v>
      </c>
      <c r="U36" s="10">
        <f t="shared" ref="U36:U67" si="3">U35+1</f>
        <v>34</v>
      </c>
      <c r="V36" s="19">
        <v>2</v>
      </c>
    </row>
    <row r="37" spans="1:22" ht="16.5">
      <c r="A37" s="27" t="s">
        <v>451</v>
      </c>
      <c r="B37" s="27" t="s">
        <v>86</v>
      </c>
      <c r="C37" s="27" t="s">
        <v>436</v>
      </c>
      <c r="D37" s="28"/>
      <c r="E37" s="7"/>
      <c r="F37" s="13"/>
      <c r="G37" s="7"/>
      <c r="H37" s="15"/>
      <c r="I37" s="16"/>
      <c r="J37" s="13"/>
      <c r="K37" s="16"/>
      <c r="L37" s="15">
        <v>9</v>
      </c>
      <c r="M37" s="16">
        <v>42</v>
      </c>
      <c r="N37" s="21"/>
      <c r="O37" s="16"/>
      <c r="P37" s="21"/>
      <c r="Q37" s="16"/>
      <c r="R37" s="13"/>
      <c r="S37" s="7"/>
      <c r="T37" s="9">
        <f t="shared" si="2"/>
        <v>42</v>
      </c>
      <c r="U37" s="10">
        <f t="shared" si="3"/>
        <v>35</v>
      </c>
      <c r="V37" s="2">
        <v>1</v>
      </c>
    </row>
    <row r="38" spans="1:22" ht="16.5">
      <c r="A38" s="27" t="s">
        <v>179</v>
      </c>
      <c r="B38" s="27" t="s">
        <v>180</v>
      </c>
      <c r="C38" s="27" t="s">
        <v>31</v>
      </c>
      <c r="D38" s="28"/>
      <c r="E38" s="7"/>
      <c r="F38" s="13">
        <v>8</v>
      </c>
      <c r="G38" s="7">
        <v>42</v>
      </c>
      <c r="H38" s="15"/>
      <c r="I38" s="16"/>
      <c r="J38" s="13"/>
      <c r="K38" s="16"/>
      <c r="L38" s="15"/>
      <c r="M38" s="16"/>
      <c r="N38" s="21"/>
      <c r="O38" s="16"/>
      <c r="P38" s="21"/>
      <c r="Q38" s="16"/>
      <c r="R38" s="13"/>
      <c r="S38" s="7"/>
      <c r="T38" s="9">
        <f t="shared" si="2"/>
        <v>42</v>
      </c>
      <c r="U38" s="10">
        <f t="shared" si="3"/>
        <v>36</v>
      </c>
      <c r="V38" s="19">
        <v>1</v>
      </c>
    </row>
    <row r="39" spans="1:22" ht="16.5">
      <c r="A39" s="27" t="s">
        <v>40</v>
      </c>
      <c r="B39" s="27" t="s">
        <v>37</v>
      </c>
      <c r="C39" s="27" t="s">
        <v>457</v>
      </c>
      <c r="D39" s="28"/>
      <c r="E39" s="7"/>
      <c r="F39" s="13"/>
      <c r="G39" s="7"/>
      <c r="H39" s="15"/>
      <c r="I39" s="16"/>
      <c r="J39" s="13"/>
      <c r="K39" s="16"/>
      <c r="L39" s="15">
        <v>11</v>
      </c>
      <c r="M39" s="16">
        <v>38</v>
      </c>
      <c r="N39" s="21"/>
      <c r="O39" s="16"/>
      <c r="P39" s="21"/>
      <c r="Q39" s="16"/>
      <c r="R39" s="13"/>
      <c r="S39" s="7"/>
      <c r="T39" s="9">
        <f t="shared" si="2"/>
        <v>38</v>
      </c>
      <c r="U39" s="10">
        <f t="shared" si="3"/>
        <v>37</v>
      </c>
      <c r="V39" s="2">
        <v>1</v>
      </c>
    </row>
    <row r="40" spans="1:22" ht="16.5">
      <c r="A40" s="27" t="s">
        <v>408</v>
      </c>
      <c r="B40" s="27" t="s">
        <v>197</v>
      </c>
      <c r="C40" s="27" t="s">
        <v>84</v>
      </c>
      <c r="D40" s="28"/>
      <c r="E40" s="7"/>
      <c r="F40" s="13"/>
      <c r="G40" s="7"/>
      <c r="H40" s="15"/>
      <c r="I40" s="16"/>
      <c r="J40" s="13">
        <v>15</v>
      </c>
      <c r="K40" s="16">
        <v>28</v>
      </c>
      <c r="L40" s="15"/>
      <c r="M40" s="16"/>
      <c r="N40" s="21"/>
      <c r="O40" s="16"/>
      <c r="P40" s="21"/>
      <c r="Q40" s="16"/>
      <c r="R40" s="13"/>
      <c r="S40" s="7"/>
      <c r="T40" s="9">
        <f t="shared" si="2"/>
        <v>28</v>
      </c>
      <c r="U40" s="10">
        <f t="shared" si="3"/>
        <v>38</v>
      </c>
      <c r="V40" s="2">
        <v>1</v>
      </c>
    </row>
    <row r="41" spans="1:22" ht="16.5">
      <c r="A41" s="27" t="s">
        <v>408</v>
      </c>
      <c r="B41" s="27" t="s">
        <v>409</v>
      </c>
      <c r="C41" s="27" t="s">
        <v>84</v>
      </c>
      <c r="D41" s="28"/>
      <c r="E41" s="7"/>
      <c r="F41" s="13"/>
      <c r="G41" s="7"/>
      <c r="H41" s="15"/>
      <c r="I41" s="16"/>
      <c r="J41" s="13">
        <v>15</v>
      </c>
      <c r="K41" s="16">
        <v>28</v>
      </c>
      <c r="L41" s="15"/>
      <c r="M41" s="16"/>
      <c r="N41" s="21"/>
      <c r="O41" s="16"/>
      <c r="P41" s="21"/>
      <c r="Q41" s="16"/>
      <c r="R41" s="13"/>
      <c r="S41" s="7"/>
      <c r="T41" s="9">
        <f t="shared" si="2"/>
        <v>28</v>
      </c>
      <c r="U41" s="10">
        <f t="shared" si="3"/>
        <v>39</v>
      </c>
      <c r="V41" s="2">
        <v>1</v>
      </c>
    </row>
    <row r="42" spans="1:22" ht="16.5">
      <c r="A42" s="27" t="s">
        <v>192</v>
      </c>
      <c r="B42" s="27" t="s">
        <v>193</v>
      </c>
      <c r="C42" s="27" t="s">
        <v>194</v>
      </c>
      <c r="D42" s="28"/>
      <c r="E42" s="7"/>
      <c r="F42" s="13">
        <v>16</v>
      </c>
      <c r="G42" s="7">
        <v>28</v>
      </c>
      <c r="H42" s="15"/>
      <c r="I42" s="16"/>
      <c r="J42" s="13"/>
      <c r="K42" s="16"/>
      <c r="L42" s="15"/>
      <c r="M42" s="16"/>
      <c r="N42" s="21"/>
      <c r="O42" s="16"/>
      <c r="P42" s="21"/>
      <c r="Q42" s="16"/>
      <c r="R42" s="13"/>
      <c r="S42" s="7"/>
      <c r="T42" s="9">
        <f t="shared" si="2"/>
        <v>28</v>
      </c>
      <c r="U42" s="10">
        <f t="shared" si="3"/>
        <v>40</v>
      </c>
      <c r="V42" s="19">
        <v>1</v>
      </c>
    </row>
    <row r="43" spans="1:22" ht="16.5">
      <c r="A43" s="27" t="s">
        <v>484</v>
      </c>
      <c r="B43" s="27" t="s">
        <v>485</v>
      </c>
      <c r="C43" s="27" t="s">
        <v>134</v>
      </c>
      <c r="D43" s="28"/>
      <c r="E43" s="7"/>
      <c r="F43" s="13"/>
      <c r="G43" s="7"/>
      <c r="H43" s="15"/>
      <c r="I43" s="16"/>
      <c r="J43" s="13"/>
      <c r="K43" s="16"/>
      <c r="L43" s="15"/>
      <c r="M43" s="16"/>
      <c r="N43" s="21">
        <v>21</v>
      </c>
      <c r="O43" s="16">
        <v>26</v>
      </c>
      <c r="P43" s="21"/>
      <c r="Q43" s="16"/>
      <c r="R43" s="13"/>
      <c r="S43" s="7"/>
      <c r="T43" s="9">
        <f t="shared" si="2"/>
        <v>26</v>
      </c>
      <c r="U43" s="10">
        <f t="shared" si="3"/>
        <v>41</v>
      </c>
      <c r="V43" s="30">
        <v>1</v>
      </c>
    </row>
    <row r="44" spans="1:22" ht="16.5">
      <c r="A44" s="27" t="s">
        <v>103</v>
      </c>
      <c r="B44" s="27" t="s">
        <v>410</v>
      </c>
      <c r="C44" s="27" t="s">
        <v>377</v>
      </c>
      <c r="D44" s="28"/>
      <c r="E44" s="7"/>
      <c r="F44" s="13"/>
      <c r="G44" s="7"/>
      <c r="H44" s="15"/>
      <c r="I44" s="16"/>
      <c r="J44" s="13">
        <v>16</v>
      </c>
      <c r="K44" s="16">
        <v>26</v>
      </c>
      <c r="L44" s="15"/>
      <c r="M44" s="16"/>
      <c r="N44" s="21"/>
      <c r="O44" s="16"/>
      <c r="P44" s="21"/>
      <c r="Q44" s="16"/>
      <c r="R44" s="13"/>
      <c r="S44" s="7"/>
      <c r="T44" s="9">
        <f t="shared" si="2"/>
        <v>26</v>
      </c>
      <c r="U44" s="10">
        <f t="shared" si="3"/>
        <v>42</v>
      </c>
      <c r="V44" s="2">
        <v>1</v>
      </c>
    </row>
    <row r="45" spans="1:22" ht="16.5">
      <c r="A45" s="27" t="s">
        <v>486</v>
      </c>
      <c r="B45" s="27" t="s">
        <v>259</v>
      </c>
      <c r="C45" s="27" t="s">
        <v>134</v>
      </c>
      <c r="D45" s="28"/>
      <c r="E45" s="7"/>
      <c r="F45" s="13"/>
      <c r="G45" s="7"/>
      <c r="H45" s="15"/>
      <c r="I45" s="16"/>
      <c r="J45" s="13"/>
      <c r="K45" s="16"/>
      <c r="L45" s="15"/>
      <c r="M45" s="16"/>
      <c r="N45" s="21">
        <v>22</v>
      </c>
      <c r="O45" s="16">
        <v>24</v>
      </c>
      <c r="P45" s="21"/>
      <c r="Q45" s="16"/>
      <c r="R45" s="13"/>
      <c r="S45" s="7"/>
      <c r="T45" s="9">
        <f t="shared" si="2"/>
        <v>24</v>
      </c>
      <c r="U45" s="10">
        <f t="shared" si="3"/>
        <v>43</v>
      </c>
      <c r="V45" s="30">
        <v>1</v>
      </c>
    </row>
    <row r="46" spans="1:22" ht="16.5">
      <c r="A46" s="27" t="s">
        <v>202</v>
      </c>
      <c r="B46" s="27" t="s">
        <v>203</v>
      </c>
      <c r="C46" s="27" t="s">
        <v>31</v>
      </c>
      <c r="D46" s="28"/>
      <c r="E46" s="7"/>
      <c r="F46" s="13">
        <v>20</v>
      </c>
      <c r="G46" s="7">
        <v>24</v>
      </c>
      <c r="H46" s="15"/>
      <c r="I46" s="16"/>
      <c r="J46" s="13"/>
      <c r="K46" s="16"/>
      <c r="L46" s="15"/>
      <c r="M46" s="16"/>
      <c r="N46" s="21"/>
      <c r="O46" s="16"/>
      <c r="P46" s="21"/>
      <c r="Q46" s="16"/>
      <c r="R46" s="13"/>
      <c r="S46" s="7"/>
      <c r="T46" s="9">
        <f t="shared" si="2"/>
        <v>24</v>
      </c>
      <c r="U46" s="10">
        <f t="shared" si="3"/>
        <v>44</v>
      </c>
      <c r="V46" s="19">
        <v>1</v>
      </c>
    </row>
    <row r="47" spans="1:22" ht="16.5">
      <c r="A47" s="27" t="s">
        <v>29</v>
      </c>
      <c r="B47" s="27" t="s">
        <v>206</v>
      </c>
      <c r="C47" s="27" t="s">
        <v>31</v>
      </c>
      <c r="D47" s="28"/>
      <c r="E47" s="7"/>
      <c r="F47" s="13">
        <v>23</v>
      </c>
      <c r="G47" s="7">
        <v>22</v>
      </c>
      <c r="H47" s="15"/>
      <c r="I47" s="16"/>
      <c r="J47" s="13"/>
      <c r="K47" s="16"/>
      <c r="L47" s="15"/>
      <c r="M47" s="16"/>
      <c r="N47" s="21"/>
      <c r="O47" s="16"/>
      <c r="P47" s="21"/>
      <c r="Q47" s="16"/>
      <c r="R47" s="13"/>
      <c r="S47" s="7"/>
      <c r="T47" s="9">
        <f t="shared" si="2"/>
        <v>22</v>
      </c>
      <c r="U47" s="10">
        <f t="shared" si="3"/>
        <v>45</v>
      </c>
      <c r="V47" s="19">
        <v>1</v>
      </c>
    </row>
    <row r="48" spans="1:22" ht="16.5">
      <c r="A48" s="42" t="s">
        <v>115</v>
      </c>
      <c r="B48" s="42" t="s">
        <v>99</v>
      </c>
      <c r="C48" s="42" t="s">
        <v>124</v>
      </c>
      <c r="D48" s="13">
        <v>23</v>
      </c>
      <c r="E48" s="7">
        <v>21</v>
      </c>
      <c r="F48" s="13"/>
      <c r="G48" s="7"/>
      <c r="H48" s="15"/>
      <c r="I48" s="16"/>
      <c r="J48" s="13"/>
      <c r="K48" s="16"/>
      <c r="L48" s="15"/>
      <c r="M48" s="16"/>
      <c r="N48" s="21"/>
      <c r="O48" s="16"/>
      <c r="P48" s="21"/>
      <c r="Q48" s="16"/>
      <c r="R48" s="13"/>
      <c r="S48" s="7"/>
      <c r="T48" s="9">
        <f t="shared" si="2"/>
        <v>21</v>
      </c>
      <c r="U48" s="10">
        <f t="shared" si="3"/>
        <v>46</v>
      </c>
      <c r="V48" s="19">
        <v>1</v>
      </c>
    </row>
    <row r="49" spans="1:22" ht="16.5">
      <c r="A49" s="27" t="s">
        <v>477</v>
      </c>
      <c r="B49" s="27" t="s">
        <v>478</v>
      </c>
      <c r="C49" s="27" t="s">
        <v>479</v>
      </c>
      <c r="D49" s="28"/>
      <c r="E49" s="7"/>
      <c r="F49" s="13"/>
      <c r="G49" s="7"/>
      <c r="H49" s="15"/>
      <c r="I49" s="16"/>
      <c r="J49" s="13"/>
      <c r="K49" s="16"/>
      <c r="L49" s="15"/>
      <c r="M49" s="16"/>
      <c r="N49" s="21">
        <v>5</v>
      </c>
      <c r="O49" s="16">
        <v>0</v>
      </c>
      <c r="P49" s="21"/>
      <c r="Q49" s="16"/>
      <c r="R49" s="13"/>
      <c r="S49" s="7"/>
      <c r="T49" s="9">
        <f t="shared" si="2"/>
        <v>0</v>
      </c>
      <c r="U49" s="10">
        <f t="shared" si="3"/>
        <v>47</v>
      </c>
      <c r="V49" s="30">
        <v>1</v>
      </c>
    </row>
    <row r="50" spans="1:22" ht="16.5">
      <c r="A50" s="27" t="s">
        <v>480</v>
      </c>
      <c r="B50" s="27" t="s">
        <v>481</v>
      </c>
      <c r="C50" s="27" t="s">
        <v>482</v>
      </c>
      <c r="D50" s="28"/>
      <c r="E50" s="7"/>
      <c r="F50" s="13"/>
      <c r="G50" s="7"/>
      <c r="H50" s="15"/>
      <c r="I50" s="16"/>
      <c r="J50" s="13"/>
      <c r="K50" s="16"/>
      <c r="L50" s="15"/>
      <c r="M50" s="16"/>
      <c r="N50" s="21">
        <v>12</v>
      </c>
      <c r="O50" s="16">
        <v>0</v>
      </c>
      <c r="P50" s="21"/>
      <c r="Q50" s="16"/>
      <c r="R50" s="13"/>
      <c r="S50" s="7"/>
      <c r="T50" s="9">
        <f t="shared" si="2"/>
        <v>0</v>
      </c>
      <c r="U50" s="10">
        <f t="shared" si="3"/>
        <v>48</v>
      </c>
      <c r="V50" s="30">
        <v>1</v>
      </c>
    </row>
    <row r="51" spans="1:22" ht="16.5">
      <c r="A51" s="27" t="s">
        <v>483</v>
      </c>
      <c r="B51" s="27" t="s">
        <v>384</v>
      </c>
      <c r="C51" s="27" t="s">
        <v>12</v>
      </c>
      <c r="D51" s="28"/>
      <c r="E51" s="7"/>
      <c r="F51" s="13"/>
      <c r="G51" s="7"/>
      <c r="H51" s="15"/>
      <c r="I51" s="16"/>
      <c r="J51" s="13"/>
      <c r="K51" s="16"/>
      <c r="L51" s="15"/>
      <c r="M51" s="16"/>
      <c r="N51" s="21">
        <v>13</v>
      </c>
      <c r="O51" s="16">
        <v>0</v>
      </c>
      <c r="P51" s="21"/>
      <c r="Q51" s="16"/>
      <c r="R51" s="13"/>
      <c r="S51" s="7"/>
      <c r="T51" s="9">
        <f t="shared" si="2"/>
        <v>0</v>
      </c>
      <c r="U51" s="10">
        <f t="shared" si="3"/>
        <v>49</v>
      </c>
      <c r="V51" s="30">
        <v>1</v>
      </c>
    </row>
    <row r="52" spans="1:22" ht="16.5">
      <c r="A52" s="27" t="s">
        <v>452</v>
      </c>
      <c r="B52" s="27" t="s">
        <v>453</v>
      </c>
      <c r="C52" s="27" t="s">
        <v>454</v>
      </c>
      <c r="D52" s="28"/>
      <c r="E52" s="7"/>
      <c r="F52" s="13"/>
      <c r="G52" s="7"/>
      <c r="H52" s="15"/>
      <c r="I52" s="16"/>
      <c r="J52" s="13"/>
      <c r="K52" s="16"/>
      <c r="L52" s="15">
        <v>8</v>
      </c>
      <c r="M52" s="16">
        <v>0</v>
      </c>
      <c r="N52" s="21"/>
      <c r="O52" s="16"/>
      <c r="P52" s="21"/>
      <c r="Q52" s="16"/>
      <c r="R52" s="13"/>
      <c r="S52" s="7"/>
      <c r="T52" s="9">
        <f t="shared" si="2"/>
        <v>0</v>
      </c>
      <c r="U52" s="10">
        <f t="shared" si="3"/>
        <v>50</v>
      </c>
      <c r="V52" s="2">
        <v>1</v>
      </c>
    </row>
    <row r="53" spans="1:22" ht="16.5">
      <c r="A53" s="27" t="s">
        <v>413</v>
      </c>
      <c r="B53" s="27" t="s">
        <v>414</v>
      </c>
      <c r="C53" s="27" t="s">
        <v>415</v>
      </c>
      <c r="D53" s="28"/>
      <c r="E53" s="7"/>
      <c r="F53" s="13"/>
      <c r="G53" s="7"/>
      <c r="H53" s="15"/>
      <c r="I53" s="16"/>
      <c r="J53" s="13">
        <v>17</v>
      </c>
      <c r="K53" s="16">
        <v>0</v>
      </c>
      <c r="L53" s="15"/>
      <c r="M53" s="16"/>
      <c r="N53" s="21"/>
      <c r="O53" s="16"/>
      <c r="P53" s="21"/>
      <c r="Q53" s="16"/>
      <c r="R53" s="13"/>
      <c r="S53" s="7"/>
      <c r="T53" s="9">
        <f t="shared" si="2"/>
        <v>0</v>
      </c>
      <c r="U53" s="10">
        <f t="shared" si="3"/>
        <v>51</v>
      </c>
      <c r="V53" s="2">
        <v>1</v>
      </c>
    </row>
    <row r="54" spans="1:22" ht="16.5">
      <c r="A54" s="27" t="s">
        <v>364</v>
      </c>
      <c r="B54" s="27" t="s">
        <v>365</v>
      </c>
      <c r="C54" s="27" t="s">
        <v>356</v>
      </c>
      <c r="D54" s="28"/>
      <c r="E54" s="7"/>
      <c r="F54" s="13"/>
      <c r="G54" s="7"/>
      <c r="H54" s="15">
        <v>4</v>
      </c>
      <c r="I54" s="16">
        <v>0</v>
      </c>
      <c r="J54" s="13"/>
      <c r="K54" s="16"/>
      <c r="L54" s="15"/>
      <c r="M54" s="16"/>
      <c r="N54" s="21"/>
      <c r="O54" s="16"/>
      <c r="P54" s="21"/>
      <c r="Q54" s="16"/>
      <c r="R54" s="13"/>
      <c r="S54" s="7"/>
      <c r="T54" s="9">
        <f t="shared" si="2"/>
        <v>0</v>
      </c>
      <c r="U54" s="10">
        <f t="shared" si="3"/>
        <v>52</v>
      </c>
      <c r="V54" s="2">
        <v>1</v>
      </c>
    </row>
    <row r="55" spans="1:22" ht="16.5">
      <c r="A55" s="27" t="s">
        <v>366</v>
      </c>
      <c r="B55" s="27" t="s">
        <v>43</v>
      </c>
      <c r="C55" s="27" t="s">
        <v>12</v>
      </c>
      <c r="D55" s="28"/>
      <c r="E55" s="7"/>
      <c r="F55" s="13"/>
      <c r="G55" s="7"/>
      <c r="H55" s="15">
        <v>18</v>
      </c>
      <c r="I55" s="16">
        <v>0</v>
      </c>
      <c r="J55" s="13"/>
      <c r="K55" s="16"/>
      <c r="L55" s="15"/>
      <c r="M55" s="16"/>
      <c r="N55" s="21"/>
      <c r="O55" s="16"/>
      <c r="P55" s="21"/>
      <c r="Q55" s="16"/>
      <c r="R55" s="13"/>
      <c r="S55" s="7"/>
      <c r="T55" s="9">
        <f t="shared" si="2"/>
        <v>0</v>
      </c>
      <c r="U55" s="10">
        <f t="shared" si="3"/>
        <v>53</v>
      </c>
      <c r="V55" s="2">
        <v>1</v>
      </c>
    </row>
    <row r="56" spans="1:22" ht="16.5">
      <c r="A56" s="25" t="s">
        <v>210</v>
      </c>
      <c r="B56" s="25" t="s">
        <v>211</v>
      </c>
      <c r="C56" s="27" t="s">
        <v>12</v>
      </c>
      <c r="D56" s="28"/>
      <c r="E56" s="7"/>
      <c r="F56" s="13">
        <v>22</v>
      </c>
      <c r="G56" s="7">
        <v>0</v>
      </c>
      <c r="H56" s="15"/>
      <c r="I56" s="16"/>
      <c r="J56" s="13"/>
      <c r="K56" s="16"/>
      <c r="L56" s="15"/>
      <c r="M56" s="16"/>
      <c r="N56" s="21"/>
      <c r="O56" s="16"/>
      <c r="P56" s="21"/>
      <c r="Q56" s="16"/>
      <c r="R56" s="13"/>
      <c r="S56" s="7"/>
      <c r="T56" s="9">
        <f t="shared" si="2"/>
        <v>0</v>
      </c>
      <c r="U56" s="10">
        <f t="shared" si="3"/>
        <v>54</v>
      </c>
      <c r="V56" s="19">
        <v>1</v>
      </c>
    </row>
    <row r="57" spans="1:22" ht="16.5">
      <c r="A57" s="27" t="s">
        <v>212</v>
      </c>
      <c r="B57" s="27" t="s">
        <v>213</v>
      </c>
      <c r="C57" s="27" t="s">
        <v>12</v>
      </c>
      <c r="D57" s="28"/>
      <c r="E57" s="7"/>
      <c r="F57" s="13">
        <v>26</v>
      </c>
      <c r="G57" s="7">
        <v>0</v>
      </c>
      <c r="H57" s="15"/>
      <c r="I57" s="16"/>
      <c r="J57" s="13"/>
      <c r="K57" s="16"/>
      <c r="L57" s="15"/>
      <c r="M57" s="16"/>
      <c r="N57" s="21"/>
      <c r="O57" s="16"/>
      <c r="P57" s="21"/>
      <c r="Q57" s="16"/>
      <c r="R57" s="13"/>
      <c r="S57" s="7"/>
      <c r="T57" s="9">
        <f t="shared" si="2"/>
        <v>0</v>
      </c>
      <c r="U57" s="10">
        <f t="shared" si="3"/>
        <v>55</v>
      </c>
      <c r="V57" s="19">
        <v>1</v>
      </c>
    </row>
    <row r="58" spans="1:22" ht="16.5">
      <c r="A58" s="25" t="s">
        <v>214</v>
      </c>
      <c r="B58" s="25" t="s">
        <v>215</v>
      </c>
      <c r="C58" s="27" t="s">
        <v>12</v>
      </c>
      <c r="D58" s="28"/>
      <c r="E58" s="7"/>
      <c r="F58" s="13">
        <v>27</v>
      </c>
      <c r="G58" s="7">
        <v>0</v>
      </c>
      <c r="H58" s="15"/>
      <c r="I58" s="16"/>
      <c r="J58" s="13"/>
      <c r="K58" s="16"/>
      <c r="L58" s="15"/>
      <c r="M58" s="16"/>
      <c r="N58" s="21"/>
      <c r="O58" s="16"/>
      <c r="P58" s="21"/>
      <c r="Q58" s="16"/>
      <c r="R58" s="13"/>
      <c r="S58" s="7"/>
      <c r="T58" s="9">
        <f t="shared" si="2"/>
        <v>0</v>
      </c>
      <c r="U58" s="10">
        <f t="shared" si="3"/>
        <v>56</v>
      </c>
      <c r="V58" s="19">
        <v>1</v>
      </c>
    </row>
    <row r="59" spans="1:22" ht="16.5">
      <c r="A59" s="27"/>
      <c r="B59" s="27"/>
      <c r="C59" s="27"/>
      <c r="D59" s="28"/>
      <c r="E59" s="7"/>
      <c r="F59" s="13"/>
      <c r="G59" s="7"/>
      <c r="H59" s="15"/>
      <c r="I59" s="16"/>
      <c r="J59" s="13"/>
      <c r="K59" s="16"/>
      <c r="L59" s="15"/>
      <c r="M59" s="16"/>
      <c r="N59" s="21"/>
      <c r="O59" s="16"/>
      <c r="P59" s="21"/>
      <c r="Q59" s="16"/>
      <c r="R59" s="13"/>
      <c r="S59" s="7"/>
      <c r="T59" s="9">
        <f t="shared" si="2"/>
        <v>0</v>
      </c>
      <c r="U59" s="10">
        <f t="shared" si="3"/>
        <v>57</v>
      </c>
    </row>
    <row r="60" spans="1:22" ht="16.5">
      <c r="A60" s="27"/>
      <c r="B60" s="27"/>
      <c r="C60" s="27"/>
      <c r="D60" s="28"/>
      <c r="E60" s="7"/>
      <c r="F60" s="13"/>
      <c r="G60" s="7"/>
      <c r="H60" s="15"/>
      <c r="I60" s="16"/>
      <c r="J60" s="13"/>
      <c r="K60" s="16"/>
      <c r="L60" s="15"/>
      <c r="M60" s="16"/>
      <c r="N60" s="21"/>
      <c r="O60" s="16"/>
      <c r="P60" s="21"/>
      <c r="Q60" s="16"/>
      <c r="R60" s="13"/>
      <c r="S60" s="7"/>
      <c r="T60" s="9">
        <f t="shared" si="2"/>
        <v>0</v>
      </c>
      <c r="U60" s="10">
        <f t="shared" si="3"/>
        <v>58</v>
      </c>
    </row>
    <row r="61" spans="1:22" ht="16.5">
      <c r="A61" s="27"/>
      <c r="B61" s="27"/>
      <c r="C61" s="27"/>
      <c r="D61" s="28"/>
      <c r="E61" s="7"/>
      <c r="F61" s="13"/>
      <c r="G61" s="7"/>
      <c r="H61" s="15"/>
      <c r="I61" s="16"/>
      <c r="J61" s="13"/>
      <c r="K61" s="16"/>
      <c r="L61" s="15"/>
      <c r="M61" s="16"/>
      <c r="N61" s="21"/>
      <c r="O61" s="16"/>
      <c r="P61" s="21"/>
      <c r="Q61" s="16"/>
      <c r="R61" s="13"/>
      <c r="S61" s="7"/>
      <c r="T61" s="9">
        <f t="shared" si="2"/>
        <v>0</v>
      </c>
      <c r="U61" s="10">
        <f t="shared" si="3"/>
        <v>59</v>
      </c>
    </row>
    <row r="62" spans="1:22" ht="16.5">
      <c r="A62" s="27"/>
      <c r="B62" s="27"/>
      <c r="C62" s="27"/>
      <c r="D62" s="28"/>
      <c r="E62" s="7"/>
      <c r="F62" s="13"/>
      <c r="G62" s="7"/>
      <c r="H62" s="15"/>
      <c r="I62" s="16"/>
      <c r="J62" s="13"/>
      <c r="K62" s="16"/>
      <c r="L62" s="15"/>
      <c r="M62" s="16"/>
      <c r="N62" s="21"/>
      <c r="O62" s="16"/>
      <c r="P62" s="21"/>
      <c r="Q62" s="16"/>
      <c r="R62" s="13"/>
      <c r="S62" s="7"/>
      <c r="T62" s="9">
        <f t="shared" si="2"/>
        <v>0</v>
      </c>
      <c r="U62" s="10">
        <f t="shared" si="3"/>
        <v>60</v>
      </c>
    </row>
    <row r="63" spans="1:22" ht="16.5">
      <c r="A63" s="27"/>
      <c r="B63" s="27"/>
      <c r="C63" s="27"/>
      <c r="D63" s="28"/>
      <c r="E63" s="7"/>
      <c r="F63" s="13"/>
      <c r="G63" s="7"/>
      <c r="H63" s="15"/>
      <c r="I63" s="16"/>
      <c r="J63" s="13"/>
      <c r="K63" s="16"/>
      <c r="L63" s="15"/>
      <c r="M63" s="16"/>
      <c r="N63" s="21"/>
      <c r="O63" s="16"/>
      <c r="P63" s="21"/>
      <c r="Q63" s="16"/>
      <c r="R63" s="13"/>
      <c r="S63" s="7"/>
      <c r="T63" s="9">
        <f t="shared" si="2"/>
        <v>0</v>
      </c>
      <c r="U63" s="10">
        <f t="shared" si="3"/>
        <v>61</v>
      </c>
    </row>
    <row r="64" spans="1:22" ht="16.5">
      <c r="A64" s="27"/>
      <c r="B64" s="27"/>
      <c r="C64" s="27"/>
      <c r="D64" s="28"/>
      <c r="E64" s="7"/>
      <c r="F64" s="13"/>
      <c r="G64" s="7"/>
      <c r="H64" s="15"/>
      <c r="I64" s="16"/>
      <c r="J64" s="13"/>
      <c r="K64" s="16"/>
      <c r="L64" s="15"/>
      <c r="M64" s="16"/>
      <c r="N64" s="21"/>
      <c r="O64" s="16"/>
      <c r="P64" s="21"/>
      <c r="Q64" s="16"/>
      <c r="R64" s="13"/>
      <c r="S64" s="7"/>
      <c r="T64" s="9">
        <f t="shared" si="2"/>
        <v>0</v>
      </c>
      <c r="U64" s="10">
        <f t="shared" si="3"/>
        <v>62</v>
      </c>
    </row>
    <row r="65" spans="1:21" ht="16.5">
      <c r="A65" s="27"/>
      <c r="B65" s="27"/>
      <c r="C65" s="27"/>
      <c r="D65" s="28"/>
      <c r="E65" s="7"/>
      <c r="F65" s="13"/>
      <c r="G65" s="7"/>
      <c r="H65" s="15"/>
      <c r="I65" s="16"/>
      <c r="J65" s="13"/>
      <c r="K65" s="16"/>
      <c r="L65" s="15"/>
      <c r="M65" s="16"/>
      <c r="N65" s="21"/>
      <c r="O65" s="16"/>
      <c r="P65" s="21"/>
      <c r="Q65" s="16"/>
      <c r="R65" s="13"/>
      <c r="S65" s="7"/>
      <c r="T65" s="9">
        <f t="shared" si="2"/>
        <v>0</v>
      </c>
      <c r="U65" s="10">
        <f t="shared" si="3"/>
        <v>63</v>
      </c>
    </row>
    <row r="66" spans="1:21" ht="16.5">
      <c r="A66" s="27"/>
      <c r="B66" s="27"/>
      <c r="C66" s="27"/>
      <c r="D66" s="28"/>
      <c r="E66" s="7"/>
      <c r="F66" s="13"/>
      <c r="G66" s="7"/>
      <c r="H66" s="15"/>
      <c r="I66" s="16"/>
      <c r="J66" s="13"/>
      <c r="K66" s="16"/>
      <c r="L66" s="15"/>
      <c r="M66" s="16"/>
      <c r="N66" s="21"/>
      <c r="O66" s="16"/>
      <c r="P66" s="21"/>
      <c r="Q66" s="16"/>
      <c r="R66" s="13"/>
      <c r="S66" s="7"/>
      <c r="T66" s="9">
        <f t="shared" si="2"/>
        <v>0</v>
      </c>
      <c r="U66" s="10">
        <f t="shared" si="3"/>
        <v>64</v>
      </c>
    </row>
    <row r="67" spans="1:21" ht="16.5">
      <c r="A67" s="27"/>
      <c r="B67" s="27"/>
      <c r="C67" s="27"/>
      <c r="D67" s="28"/>
      <c r="E67" s="7"/>
      <c r="F67" s="13"/>
      <c r="G67" s="7"/>
      <c r="H67" s="15"/>
      <c r="I67" s="16"/>
      <c r="J67" s="13"/>
      <c r="K67" s="16"/>
      <c r="L67" s="15"/>
      <c r="M67" s="16"/>
      <c r="N67" s="21"/>
      <c r="O67" s="16"/>
      <c r="P67" s="21"/>
      <c r="Q67" s="16"/>
      <c r="R67" s="13"/>
      <c r="S67" s="7"/>
      <c r="T67" s="9">
        <f t="shared" ref="T67:T98" si="4">E67+G67+I67+K67+M67+S67+O67+Q67</f>
        <v>0</v>
      </c>
      <c r="U67" s="10">
        <f t="shared" si="3"/>
        <v>65</v>
      </c>
    </row>
    <row r="68" spans="1:21" ht="16.5">
      <c r="A68" s="27"/>
      <c r="B68" s="27"/>
      <c r="C68" s="27"/>
      <c r="D68" s="28"/>
      <c r="E68" s="7"/>
      <c r="F68" s="13"/>
      <c r="G68" s="7"/>
      <c r="H68" s="15"/>
      <c r="I68" s="16"/>
      <c r="J68" s="13"/>
      <c r="K68" s="16"/>
      <c r="L68" s="15"/>
      <c r="M68" s="16"/>
      <c r="N68" s="21"/>
      <c r="O68" s="16"/>
      <c r="P68" s="21"/>
      <c r="Q68" s="16"/>
      <c r="R68" s="13"/>
      <c r="S68" s="7"/>
      <c r="T68" s="9">
        <f t="shared" si="4"/>
        <v>0</v>
      </c>
      <c r="U68" s="10">
        <f t="shared" ref="U68:U87" si="5">U67+1</f>
        <v>66</v>
      </c>
    </row>
    <row r="69" spans="1:21" ht="16.5">
      <c r="A69" s="27"/>
      <c r="B69" s="27"/>
      <c r="C69" s="27"/>
      <c r="D69" s="28"/>
      <c r="E69" s="7"/>
      <c r="F69" s="13"/>
      <c r="G69" s="7"/>
      <c r="H69" s="15"/>
      <c r="I69" s="16"/>
      <c r="J69" s="13"/>
      <c r="K69" s="16"/>
      <c r="L69" s="15"/>
      <c r="M69" s="16"/>
      <c r="N69" s="21"/>
      <c r="O69" s="16"/>
      <c r="P69" s="21"/>
      <c r="Q69" s="16"/>
      <c r="R69" s="13"/>
      <c r="S69" s="7"/>
      <c r="T69" s="9">
        <f t="shared" si="4"/>
        <v>0</v>
      </c>
      <c r="U69" s="10">
        <f t="shared" si="5"/>
        <v>67</v>
      </c>
    </row>
    <row r="70" spans="1:21" ht="16.5">
      <c r="A70" s="27"/>
      <c r="B70" s="27"/>
      <c r="C70" s="27"/>
      <c r="D70" s="28"/>
      <c r="E70" s="7"/>
      <c r="F70" s="13"/>
      <c r="G70" s="7"/>
      <c r="H70" s="15"/>
      <c r="I70" s="16"/>
      <c r="J70" s="13"/>
      <c r="K70" s="16"/>
      <c r="L70" s="15"/>
      <c r="M70" s="16"/>
      <c r="N70" s="21"/>
      <c r="O70" s="16"/>
      <c r="P70" s="21"/>
      <c r="Q70" s="16"/>
      <c r="R70" s="13"/>
      <c r="S70" s="7"/>
      <c r="T70" s="9">
        <f t="shared" si="4"/>
        <v>0</v>
      </c>
      <c r="U70" s="10">
        <f t="shared" si="5"/>
        <v>68</v>
      </c>
    </row>
    <row r="71" spans="1:21" ht="16.5">
      <c r="A71" s="27"/>
      <c r="B71" s="27"/>
      <c r="C71" s="27"/>
      <c r="D71" s="28"/>
      <c r="E71" s="7"/>
      <c r="F71" s="13"/>
      <c r="G71" s="7"/>
      <c r="H71" s="15"/>
      <c r="I71" s="16"/>
      <c r="J71" s="13"/>
      <c r="K71" s="16"/>
      <c r="L71" s="15"/>
      <c r="M71" s="16"/>
      <c r="N71" s="21"/>
      <c r="O71" s="16"/>
      <c r="P71" s="21"/>
      <c r="Q71" s="16"/>
      <c r="R71" s="13"/>
      <c r="S71" s="7"/>
      <c r="T71" s="9">
        <f t="shared" si="4"/>
        <v>0</v>
      </c>
      <c r="U71" s="10">
        <f t="shared" si="5"/>
        <v>69</v>
      </c>
    </row>
    <row r="72" spans="1:21" ht="16.5">
      <c r="A72" s="27"/>
      <c r="B72" s="27"/>
      <c r="C72" s="27"/>
      <c r="D72" s="28"/>
      <c r="E72" s="7"/>
      <c r="F72" s="13"/>
      <c r="G72" s="7"/>
      <c r="H72" s="15"/>
      <c r="I72" s="16"/>
      <c r="J72" s="13"/>
      <c r="K72" s="16"/>
      <c r="L72" s="15"/>
      <c r="M72" s="16"/>
      <c r="N72" s="21"/>
      <c r="O72" s="16"/>
      <c r="P72" s="21"/>
      <c r="Q72" s="16"/>
      <c r="R72" s="13"/>
      <c r="S72" s="7"/>
      <c r="T72" s="9">
        <f t="shared" si="4"/>
        <v>0</v>
      </c>
      <c r="U72" s="10">
        <f t="shared" si="5"/>
        <v>70</v>
      </c>
    </row>
    <row r="73" spans="1:21" ht="16.5">
      <c r="A73" s="27"/>
      <c r="B73" s="27"/>
      <c r="C73" s="27"/>
      <c r="D73" s="28"/>
      <c r="E73" s="7"/>
      <c r="F73" s="13"/>
      <c r="G73" s="7"/>
      <c r="H73" s="15"/>
      <c r="I73" s="16"/>
      <c r="J73" s="13"/>
      <c r="K73" s="16"/>
      <c r="L73" s="15"/>
      <c r="M73" s="16"/>
      <c r="N73" s="21"/>
      <c r="O73" s="16"/>
      <c r="P73" s="21"/>
      <c r="Q73" s="16"/>
      <c r="R73" s="13"/>
      <c r="S73" s="7"/>
      <c r="T73" s="9">
        <f t="shared" si="4"/>
        <v>0</v>
      </c>
      <c r="U73" s="10">
        <f t="shared" si="5"/>
        <v>71</v>
      </c>
    </row>
    <row r="74" spans="1:21" ht="16.5">
      <c r="A74" s="27"/>
      <c r="B74" s="27"/>
      <c r="C74" s="27"/>
      <c r="D74" s="28"/>
      <c r="E74" s="7"/>
      <c r="F74" s="13"/>
      <c r="G74" s="7"/>
      <c r="H74" s="15"/>
      <c r="I74" s="16"/>
      <c r="J74" s="13"/>
      <c r="K74" s="16"/>
      <c r="L74" s="15"/>
      <c r="M74" s="16"/>
      <c r="N74" s="21"/>
      <c r="O74" s="16"/>
      <c r="P74" s="21"/>
      <c r="Q74" s="16"/>
      <c r="R74" s="13"/>
      <c r="S74" s="7"/>
      <c r="T74" s="9">
        <f t="shared" si="4"/>
        <v>0</v>
      </c>
      <c r="U74" s="10">
        <f t="shared" si="5"/>
        <v>72</v>
      </c>
    </row>
    <row r="75" spans="1:21" ht="16.5">
      <c r="A75" s="27"/>
      <c r="B75" s="27"/>
      <c r="C75" s="27"/>
      <c r="D75" s="28"/>
      <c r="E75" s="7"/>
      <c r="F75" s="13"/>
      <c r="G75" s="7"/>
      <c r="H75" s="15"/>
      <c r="I75" s="16"/>
      <c r="J75" s="13"/>
      <c r="K75" s="16"/>
      <c r="L75" s="15"/>
      <c r="M75" s="16"/>
      <c r="N75" s="21"/>
      <c r="O75" s="16"/>
      <c r="P75" s="21"/>
      <c r="Q75" s="16"/>
      <c r="R75" s="13"/>
      <c r="S75" s="7"/>
      <c r="T75" s="9">
        <f t="shared" si="4"/>
        <v>0</v>
      </c>
      <c r="U75" s="10">
        <f t="shared" si="5"/>
        <v>73</v>
      </c>
    </row>
    <row r="76" spans="1:21" ht="16.5">
      <c r="A76" s="27"/>
      <c r="B76" s="27"/>
      <c r="C76" s="27"/>
      <c r="D76" s="28"/>
      <c r="E76" s="7"/>
      <c r="F76" s="13"/>
      <c r="G76" s="7"/>
      <c r="H76" s="15"/>
      <c r="I76" s="16"/>
      <c r="J76" s="13"/>
      <c r="K76" s="16"/>
      <c r="L76" s="15"/>
      <c r="M76" s="16"/>
      <c r="N76" s="21"/>
      <c r="O76" s="16"/>
      <c r="P76" s="21"/>
      <c r="Q76" s="16"/>
      <c r="R76" s="13"/>
      <c r="S76" s="7"/>
      <c r="T76" s="9">
        <f t="shared" si="4"/>
        <v>0</v>
      </c>
      <c r="U76" s="10">
        <f t="shared" si="5"/>
        <v>74</v>
      </c>
    </row>
    <row r="77" spans="1:21" ht="16.5">
      <c r="A77" s="27"/>
      <c r="B77" s="27"/>
      <c r="C77" s="27"/>
      <c r="D77" s="28"/>
      <c r="E77" s="7"/>
      <c r="F77" s="13"/>
      <c r="G77" s="7"/>
      <c r="H77" s="15"/>
      <c r="I77" s="16"/>
      <c r="J77" s="13"/>
      <c r="K77" s="16"/>
      <c r="L77" s="15"/>
      <c r="M77" s="16"/>
      <c r="N77" s="21"/>
      <c r="O77" s="16"/>
      <c r="P77" s="21"/>
      <c r="Q77" s="16"/>
      <c r="R77" s="13"/>
      <c r="S77" s="7"/>
      <c r="T77" s="9">
        <f t="shared" si="4"/>
        <v>0</v>
      </c>
      <c r="U77" s="10">
        <f t="shared" si="5"/>
        <v>75</v>
      </c>
    </row>
    <row r="78" spans="1:21" ht="16.5">
      <c r="A78" s="27"/>
      <c r="B78" s="27"/>
      <c r="C78" s="27"/>
      <c r="D78" s="28"/>
      <c r="E78" s="7"/>
      <c r="F78" s="13"/>
      <c r="G78" s="7"/>
      <c r="H78" s="15"/>
      <c r="I78" s="16"/>
      <c r="J78" s="13"/>
      <c r="K78" s="16"/>
      <c r="L78" s="15"/>
      <c r="M78" s="16"/>
      <c r="N78" s="21"/>
      <c r="O78" s="16"/>
      <c r="P78" s="21"/>
      <c r="Q78" s="16"/>
      <c r="R78" s="13"/>
      <c r="S78" s="7"/>
      <c r="T78" s="9">
        <f t="shared" si="4"/>
        <v>0</v>
      </c>
      <c r="U78" s="10">
        <f t="shared" si="5"/>
        <v>76</v>
      </c>
    </row>
    <row r="79" spans="1:21" ht="16.5">
      <c r="A79" s="27"/>
      <c r="B79" s="27"/>
      <c r="C79" s="27"/>
      <c r="D79" s="28"/>
      <c r="E79" s="7"/>
      <c r="F79" s="13"/>
      <c r="G79" s="7"/>
      <c r="H79" s="15"/>
      <c r="I79" s="16"/>
      <c r="J79" s="13"/>
      <c r="K79" s="16"/>
      <c r="L79" s="15"/>
      <c r="M79" s="16"/>
      <c r="N79" s="21"/>
      <c r="O79" s="16"/>
      <c r="P79" s="21"/>
      <c r="Q79" s="16"/>
      <c r="R79" s="13"/>
      <c r="S79" s="7"/>
      <c r="T79" s="9">
        <f t="shared" si="4"/>
        <v>0</v>
      </c>
      <c r="U79" s="10">
        <f t="shared" si="5"/>
        <v>77</v>
      </c>
    </row>
    <row r="80" spans="1:21" ht="16.5">
      <c r="A80" s="27"/>
      <c r="B80" s="27"/>
      <c r="C80" s="27"/>
      <c r="D80" s="28"/>
      <c r="E80" s="7"/>
      <c r="F80" s="13"/>
      <c r="G80" s="7"/>
      <c r="H80" s="15"/>
      <c r="I80" s="16"/>
      <c r="J80" s="13"/>
      <c r="K80" s="16"/>
      <c r="L80" s="15"/>
      <c r="M80" s="16"/>
      <c r="N80" s="21"/>
      <c r="O80" s="16"/>
      <c r="P80" s="21"/>
      <c r="Q80" s="16"/>
      <c r="R80" s="13"/>
      <c r="S80" s="7"/>
      <c r="T80" s="9">
        <f t="shared" si="4"/>
        <v>0</v>
      </c>
      <c r="U80" s="10">
        <f t="shared" si="5"/>
        <v>78</v>
      </c>
    </row>
    <row r="81" spans="1:21" ht="16.5">
      <c r="A81" s="27"/>
      <c r="B81" s="27"/>
      <c r="C81" s="27"/>
      <c r="D81" s="28"/>
      <c r="E81" s="7"/>
      <c r="F81" s="13"/>
      <c r="G81" s="7"/>
      <c r="H81" s="15"/>
      <c r="I81" s="16"/>
      <c r="J81" s="13"/>
      <c r="K81" s="16"/>
      <c r="L81" s="15"/>
      <c r="M81" s="16"/>
      <c r="N81" s="21"/>
      <c r="O81" s="16"/>
      <c r="P81" s="21"/>
      <c r="Q81" s="16"/>
      <c r="R81" s="13"/>
      <c r="S81" s="7"/>
      <c r="T81" s="9">
        <f t="shared" si="4"/>
        <v>0</v>
      </c>
      <c r="U81" s="10">
        <f t="shared" si="5"/>
        <v>79</v>
      </c>
    </row>
    <row r="82" spans="1:21" ht="16.5">
      <c r="A82" s="27"/>
      <c r="B82" s="27"/>
      <c r="C82" s="27"/>
      <c r="D82" s="28"/>
      <c r="E82" s="7"/>
      <c r="F82" s="13"/>
      <c r="G82" s="7"/>
      <c r="H82" s="15"/>
      <c r="I82" s="16"/>
      <c r="J82" s="13"/>
      <c r="K82" s="16"/>
      <c r="L82" s="15"/>
      <c r="M82" s="16"/>
      <c r="N82" s="21"/>
      <c r="O82" s="16"/>
      <c r="P82" s="21"/>
      <c r="Q82" s="16"/>
      <c r="R82" s="13"/>
      <c r="S82" s="7"/>
      <c r="T82" s="9">
        <f t="shared" si="4"/>
        <v>0</v>
      </c>
      <c r="U82" s="10">
        <f t="shared" si="5"/>
        <v>80</v>
      </c>
    </row>
    <row r="83" spans="1:21" ht="16.5">
      <c r="A83" s="27"/>
      <c r="B83" s="27"/>
      <c r="C83" s="27"/>
      <c r="D83" s="28"/>
      <c r="E83" s="7"/>
      <c r="F83" s="13"/>
      <c r="G83" s="7"/>
      <c r="H83" s="15"/>
      <c r="I83" s="16"/>
      <c r="J83" s="13"/>
      <c r="K83" s="16"/>
      <c r="L83" s="15"/>
      <c r="M83" s="16"/>
      <c r="N83" s="21"/>
      <c r="O83" s="16"/>
      <c r="P83" s="21"/>
      <c r="Q83" s="16"/>
      <c r="R83" s="13"/>
      <c r="S83" s="7"/>
      <c r="T83" s="9">
        <f t="shared" si="4"/>
        <v>0</v>
      </c>
      <c r="U83" s="10">
        <f t="shared" si="5"/>
        <v>81</v>
      </c>
    </row>
    <row r="84" spans="1:21" ht="16.5">
      <c r="A84" s="27"/>
      <c r="B84" s="27"/>
      <c r="C84" s="27"/>
      <c r="D84" s="28"/>
      <c r="E84" s="7"/>
      <c r="F84" s="13"/>
      <c r="G84" s="7"/>
      <c r="H84" s="15"/>
      <c r="I84" s="16"/>
      <c r="J84" s="13"/>
      <c r="K84" s="16"/>
      <c r="L84" s="15"/>
      <c r="M84" s="16"/>
      <c r="N84" s="21"/>
      <c r="O84" s="16"/>
      <c r="P84" s="21"/>
      <c r="Q84" s="16"/>
      <c r="R84" s="13"/>
      <c r="S84" s="7"/>
      <c r="T84" s="9">
        <f t="shared" si="4"/>
        <v>0</v>
      </c>
      <c r="U84" s="10">
        <f t="shared" si="5"/>
        <v>82</v>
      </c>
    </row>
    <row r="85" spans="1:21" ht="16.5">
      <c r="A85" s="27"/>
      <c r="B85" s="27"/>
      <c r="C85" s="27"/>
      <c r="D85" s="28"/>
      <c r="E85" s="7"/>
      <c r="F85" s="13"/>
      <c r="G85" s="7"/>
      <c r="H85" s="15"/>
      <c r="I85" s="16"/>
      <c r="J85" s="13"/>
      <c r="K85" s="16"/>
      <c r="L85" s="15"/>
      <c r="M85" s="16"/>
      <c r="N85" s="21"/>
      <c r="O85" s="16"/>
      <c r="P85" s="21"/>
      <c r="Q85" s="16"/>
      <c r="R85" s="13"/>
      <c r="S85" s="7"/>
      <c r="T85" s="9">
        <f t="shared" si="4"/>
        <v>0</v>
      </c>
      <c r="U85" s="10">
        <f t="shared" si="5"/>
        <v>83</v>
      </c>
    </row>
    <row r="86" spans="1:21" ht="16.5">
      <c r="A86" s="27"/>
      <c r="B86" s="27"/>
      <c r="C86" s="27"/>
      <c r="D86" s="28"/>
      <c r="E86" s="7"/>
      <c r="F86" s="13"/>
      <c r="G86" s="7"/>
      <c r="H86" s="15"/>
      <c r="I86" s="16"/>
      <c r="J86" s="13"/>
      <c r="K86" s="16"/>
      <c r="L86" s="15"/>
      <c r="M86" s="16"/>
      <c r="N86" s="21"/>
      <c r="O86" s="16"/>
      <c r="P86" s="21"/>
      <c r="Q86" s="16"/>
      <c r="R86" s="13"/>
      <c r="S86" s="7"/>
      <c r="T86" s="9">
        <f t="shared" si="4"/>
        <v>0</v>
      </c>
      <c r="U86" s="10">
        <f t="shared" si="5"/>
        <v>84</v>
      </c>
    </row>
    <row r="87" spans="1:21" ht="16.5">
      <c r="A87" s="27"/>
      <c r="B87" s="27"/>
      <c r="C87" s="27"/>
      <c r="D87" s="28"/>
      <c r="E87" s="7"/>
      <c r="F87" s="13"/>
      <c r="G87" s="7"/>
      <c r="H87" s="15"/>
      <c r="I87" s="16"/>
      <c r="J87" s="13"/>
      <c r="K87" s="16"/>
      <c r="L87" s="15"/>
      <c r="M87" s="16"/>
      <c r="N87" s="21"/>
      <c r="O87" s="16"/>
      <c r="P87" s="21"/>
      <c r="Q87" s="16"/>
      <c r="R87" s="13"/>
      <c r="S87" s="7"/>
      <c r="T87" s="9">
        <f t="shared" si="4"/>
        <v>0</v>
      </c>
      <c r="U87" s="10">
        <f t="shared" si="5"/>
        <v>85</v>
      </c>
    </row>
  </sheetData>
  <sheetProtection selectLockedCells="1" selectUnlockedCells="1"/>
  <mergeCells count="11">
    <mergeCell ref="L1:M1"/>
    <mergeCell ref="N1:O1"/>
    <mergeCell ref="P1:Q1"/>
    <mergeCell ref="R1:S1"/>
    <mergeCell ref="T1:U1"/>
    <mergeCell ref="V1:V2"/>
    <mergeCell ref="A1:C1"/>
    <mergeCell ref="D1:E1"/>
    <mergeCell ref="F1:G1"/>
    <mergeCell ref="H1:I1"/>
    <mergeCell ref="J1:K1"/>
  </mergeCells>
  <conditionalFormatting sqref="A3:C8 B33 A18:C31 B36:B87 C33:C87 A32:A87">
    <cfRule type="expression" dxfId="171" priority="1" stopIfTrue="1">
      <formula>#REF!="F"</formula>
    </cfRule>
    <cfRule type="expression" dxfId="170" priority="2" stopIfTrue="1">
      <formula>#REF!="M"</formula>
    </cfRule>
  </conditionalFormatting>
  <conditionalFormatting sqref="A3:C8 B33 A17:C31 B36:B87 C33:C87 A32:A87">
    <cfRule type="expression" dxfId="169" priority="3" stopIfTrue="1">
      <formula>#REF!="F"</formula>
    </cfRule>
    <cfRule type="expression" dxfId="168" priority="4" stopIfTrue="1">
      <formula>#REF!="M"</formula>
    </cfRule>
  </conditionalFormatting>
  <conditionalFormatting sqref="C32">
    <cfRule type="expression" dxfId="167" priority="5" stopIfTrue="1">
      <formula>#REF!="F"</formula>
    </cfRule>
    <cfRule type="expression" dxfId="166" priority="6" stopIfTrue="1">
      <formula>#REF!="M"</formula>
    </cfRule>
  </conditionalFormatting>
  <conditionalFormatting sqref="C32">
    <cfRule type="expression" dxfId="165" priority="7" stopIfTrue="1">
      <formula>#REF!="F"</formula>
    </cfRule>
    <cfRule type="expression" dxfId="164" priority="8" stopIfTrue="1">
      <formula>#REF!="M"</formula>
    </cfRule>
  </conditionalFormatting>
  <conditionalFormatting sqref="A13:C13">
    <cfRule type="expression" dxfId="163" priority="9" stopIfTrue="1">
      <formula>#REF!="F"</formula>
    </cfRule>
    <cfRule type="expression" dxfId="162" priority="10" stopIfTrue="1">
      <formula>#REF!="M"</formula>
    </cfRule>
  </conditionalFormatting>
  <conditionalFormatting sqref="A14">
    <cfRule type="expression" dxfId="161" priority="11" stopIfTrue="1">
      <formula>#REF!="F"</formula>
    </cfRule>
    <cfRule type="expression" dxfId="160" priority="12" stopIfTrue="1">
      <formula>#REF!="M"</formula>
    </cfRule>
  </conditionalFormatting>
  <conditionalFormatting sqref="A14:B14">
    <cfRule type="expression" dxfId="159" priority="13" stopIfTrue="1">
      <formula>#REF!="F"</formula>
    </cfRule>
    <cfRule type="expression" dxfId="158" priority="14" stopIfTrue="1">
      <formula>#REF!="M"</formula>
    </cfRule>
  </conditionalFormatting>
  <conditionalFormatting sqref="C14">
    <cfRule type="expression" dxfId="157" priority="15" stopIfTrue="1">
      <formula>#REF!="F"</formula>
    </cfRule>
    <cfRule type="expression" dxfId="156" priority="16" stopIfTrue="1">
      <formula>#REF!="M"</formula>
    </cfRule>
  </conditionalFormatting>
  <conditionalFormatting sqref="A14">
    <cfRule type="expression" dxfId="155" priority="17" stopIfTrue="1">
      <formula>#REF!="F"</formula>
    </cfRule>
    <cfRule type="expression" dxfId="154" priority="18" stopIfTrue="1">
      <formula>#REF!="M"</formula>
    </cfRule>
  </conditionalFormatting>
  <conditionalFormatting sqref="A14:C14">
    <cfRule type="expression" dxfId="153" priority="19" stopIfTrue="1">
      <formula>#REF!="F"</formula>
    </cfRule>
    <cfRule type="expression" dxfId="152" priority="20" stopIfTrue="1">
      <formula>#REF!="M"</formula>
    </cfRule>
  </conditionalFormatting>
  <conditionalFormatting sqref="A15">
    <cfRule type="expression" dxfId="151" priority="21" stopIfTrue="1">
      <formula>#REF!="F"</formula>
    </cfRule>
    <cfRule type="expression" dxfId="150" priority="22" stopIfTrue="1">
      <formula>#REF!="M"</formula>
    </cfRule>
  </conditionalFormatting>
  <conditionalFormatting sqref="A15:B15">
    <cfRule type="expression" dxfId="149" priority="23" stopIfTrue="1">
      <formula>#REF!="F"</formula>
    </cfRule>
    <cfRule type="expression" dxfId="148" priority="24" stopIfTrue="1">
      <formula>#REF!="M"</formula>
    </cfRule>
  </conditionalFormatting>
  <conditionalFormatting sqref="C15">
    <cfRule type="expression" dxfId="147" priority="25" stopIfTrue="1">
      <formula>#REF!="F"</formula>
    </cfRule>
    <cfRule type="expression" dxfId="146" priority="26" stopIfTrue="1">
      <formula>#REF!="M"</formula>
    </cfRule>
  </conditionalFormatting>
  <conditionalFormatting sqref="A16:B16">
    <cfRule type="expression" dxfId="145" priority="27" stopIfTrue="1">
      <formula>#REF!="F"</formula>
    </cfRule>
    <cfRule type="expression" dxfId="144" priority="28" stopIfTrue="1">
      <formula>#REF!="M"</formula>
    </cfRule>
  </conditionalFormatting>
  <conditionalFormatting sqref="A17:C17 A13:C14 C15 A15:B16">
    <cfRule type="expression" dxfId="143" priority="29" stopIfTrue="1">
      <formula>#REF!="F"</formula>
    </cfRule>
    <cfRule type="expression" dxfId="142" priority="30" stopIfTrue="1">
      <formula>#REF!="M"</formula>
    </cfRule>
  </conditionalFormatting>
  <conditionalFormatting sqref="A3:C8 B33 A18:C31 B36:B87 C33:C87 A32:A87">
    <cfRule type="expression" dxfId="141" priority="31" stopIfTrue="1">
      <formula>#REF!="F"</formula>
    </cfRule>
    <cfRule type="expression" dxfId="140" priority="32" stopIfTrue="1">
      <formula>#REF!="M"</formula>
    </cfRule>
  </conditionalFormatting>
  <conditionalFormatting sqref="A3:C8 B33 A17:C31 B36:B87 C33:C87 A32:A87">
    <cfRule type="expression" dxfId="139" priority="33" stopIfTrue="1">
      <formula>#REF!="F"</formula>
    </cfRule>
    <cfRule type="expression" dxfId="138" priority="34" stopIfTrue="1">
      <formula>#REF!="M"</formula>
    </cfRule>
  </conditionalFormatting>
  <conditionalFormatting sqref="C32">
    <cfRule type="expression" dxfId="137" priority="35" stopIfTrue="1">
      <formula>#REF!="F"</formula>
    </cfRule>
    <cfRule type="expression" dxfId="136" priority="36" stopIfTrue="1">
      <formula>#REF!="M"</formula>
    </cfRule>
  </conditionalFormatting>
  <conditionalFormatting sqref="C32">
    <cfRule type="expression" dxfId="135" priority="37" stopIfTrue="1">
      <formula>#REF!="F"</formula>
    </cfRule>
    <cfRule type="expression" dxfId="134" priority="38" stopIfTrue="1">
      <formula>#REF!="M"</formula>
    </cfRule>
  </conditionalFormatting>
  <conditionalFormatting sqref="A13:C13">
    <cfRule type="expression" dxfId="133" priority="39" stopIfTrue="1">
      <formula>#REF!="F"</formula>
    </cfRule>
    <cfRule type="expression" dxfId="132" priority="40" stopIfTrue="1">
      <formula>#REF!="M"</formula>
    </cfRule>
  </conditionalFormatting>
  <conditionalFormatting sqref="A14">
    <cfRule type="expression" dxfId="131" priority="41" stopIfTrue="1">
      <formula>#REF!="F"</formula>
    </cfRule>
    <cfRule type="expression" dxfId="130" priority="42" stopIfTrue="1">
      <formula>#REF!="M"</formula>
    </cfRule>
  </conditionalFormatting>
  <conditionalFormatting sqref="A14:B14">
    <cfRule type="expression" dxfId="129" priority="43" stopIfTrue="1">
      <formula>#REF!="F"</formula>
    </cfRule>
    <cfRule type="expression" dxfId="128" priority="44" stopIfTrue="1">
      <formula>#REF!="M"</formula>
    </cfRule>
  </conditionalFormatting>
  <conditionalFormatting sqref="C14">
    <cfRule type="expression" dxfId="127" priority="45" stopIfTrue="1">
      <formula>#REF!="F"</formula>
    </cfRule>
    <cfRule type="expression" dxfId="126" priority="46" stopIfTrue="1">
      <formula>#REF!="M"</formula>
    </cfRule>
  </conditionalFormatting>
  <conditionalFormatting sqref="A14">
    <cfRule type="expression" dxfId="125" priority="47" stopIfTrue="1">
      <formula>#REF!="F"</formula>
    </cfRule>
    <cfRule type="expression" dxfId="124" priority="48" stopIfTrue="1">
      <formula>#REF!="M"</formula>
    </cfRule>
  </conditionalFormatting>
  <conditionalFormatting sqref="A14:C14">
    <cfRule type="expression" dxfId="123" priority="49" stopIfTrue="1">
      <formula>#REF!="F"</formula>
    </cfRule>
    <cfRule type="expression" dxfId="122" priority="50" stopIfTrue="1">
      <formula>#REF!="M"</formula>
    </cfRule>
  </conditionalFormatting>
  <conditionalFormatting sqref="A15">
    <cfRule type="expression" dxfId="121" priority="51" stopIfTrue="1">
      <formula>#REF!="F"</formula>
    </cfRule>
    <cfRule type="expression" dxfId="120" priority="52" stopIfTrue="1">
      <formula>#REF!="M"</formula>
    </cfRule>
  </conditionalFormatting>
  <conditionalFormatting sqref="A15:B15">
    <cfRule type="expression" dxfId="119" priority="53" stopIfTrue="1">
      <formula>#REF!="F"</formula>
    </cfRule>
    <cfRule type="expression" dxfId="118" priority="54" stopIfTrue="1">
      <formula>#REF!="M"</formula>
    </cfRule>
  </conditionalFormatting>
  <conditionalFormatting sqref="C15">
    <cfRule type="expression" dxfId="117" priority="55" stopIfTrue="1">
      <formula>#REF!="F"</formula>
    </cfRule>
    <cfRule type="expression" dxfId="116" priority="56" stopIfTrue="1">
      <formula>#REF!="M"</formula>
    </cfRule>
  </conditionalFormatting>
  <conditionalFormatting sqref="A16:B16">
    <cfRule type="expression" dxfId="115" priority="57" stopIfTrue="1">
      <formula>#REF!="F"</formula>
    </cfRule>
    <cfRule type="expression" dxfId="114" priority="58" stopIfTrue="1">
      <formula>#REF!="M"</formula>
    </cfRule>
  </conditionalFormatting>
  <conditionalFormatting sqref="A17:C17 A13:C14 C15 A15:B16">
    <cfRule type="expression" dxfId="113" priority="59" stopIfTrue="1">
      <formula>#REF!="F"</formula>
    </cfRule>
    <cfRule type="expression" dxfId="112" priority="60" stopIfTrue="1">
      <formula>#REF!="M"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V52"/>
  <sheetViews>
    <sheetView workbookViewId="0">
      <selection activeCell="N13" sqref="N13"/>
    </sheetView>
  </sheetViews>
  <sheetFormatPr baseColWidth="10" defaultRowHeight="15"/>
  <cols>
    <col min="1" max="1" width="13.85546875" style="35" bestFit="1" customWidth="1"/>
    <col min="2" max="2" width="8.5703125" style="35" customWidth="1"/>
    <col min="3" max="3" width="18" style="35" bestFit="1" customWidth="1"/>
    <col min="4" max="4" width="4.140625" style="2" customWidth="1"/>
    <col min="5" max="5" width="7.28515625" style="2" customWidth="1"/>
    <col min="6" max="6" width="4.140625" style="2" customWidth="1"/>
    <col min="7" max="7" width="7.28515625" style="2" customWidth="1"/>
    <col min="8" max="8" width="4.140625" style="59" customWidth="1"/>
    <col min="9" max="9" width="7.28515625" style="60" customWidth="1"/>
    <col min="10" max="10" width="4.140625" style="61" customWidth="1"/>
    <col min="11" max="11" width="7.28515625" style="61" customWidth="1"/>
    <col min="12" max="12" width="4.140625" style="59" customWidth="1"/>
    <col min="13" max="13" width="7.28515625" style="60" customWidth="1"/>
    <col min="14" max="14" width="4.140625" style="2" customWidth="1"/>
    <col min="15" max="15" width="7.28515625" style="2" customWidth="1"/>
    <col min="16" max="16" width="4.140625" style="2" customWidth="1"/>
    <col min="17" max="17" width="7.28515625" style="2" customWidth="1"/>
    <col min="18" max="18" width="4.140625" style="2" customWidth="1"/>
    <col min="19" max="19" width="7.28515625" style="2" customWidth="1"/>
    <col min="20" max="20" width="12.85546875" style="2" customWidth="1"/>
    <col min="21" max="21" width="12.7109375" style="2" customWidth="1"/>
    <col min="22" max="22" width="20" style="2" customWidth="1"/>
    <col min="23" max="16384" width="11.42578125" style="2"/>
  </cols>
  <sheetData>
    <row r="1" spans="1:22" ht="15" customHeight="1">
      <c r="A1" s="120" t="s">
        <v>216</v>
      </c>
      <c r="B1" s="120"/>
      <c r="C1" s="120"/>
      <c r="D1" s="117">
        <v>43135</v>
      </c>
      <c r="E1" s="117"/>
      <c r="F1" s="117">
        <v>43149</v>
      </c>
      <c r="G1" s="117"/>
      <c r="H1" s="116">
        <v>43177</v>
      </c>
      <c r="I1" s="116"/>
      <c r="J1" s="116">
        <v>43212</v>
      </c>
      <c r="K1" s="116"/>
      <c r="L1" s="116">
        <v>43221</v>
      </c>
      <c r="M1" s="116"/>
      <c r="N1" s="116">
        <v>43239</v>
      </c>
      <c r="O1" s="116"/>
      <c r="P1" s="116">
        <v>43253</v>
      </c>
      <c r="Q1" s="116"/>
      <c r="R1" s="117">
        <v>43267</v>
      </c>
      <c r="S1" s="117"/>
      <c r="T1" s="118" t="s">
        <v>1</v>
      </c>
      <c r="U1" s="118"/>
      <c r="V1" s="119" t="s">
        <v>2</v>
      </c>
    </row>
    <row r="2" spans="1:22" ht="18">
      <c r="A2" s="38" t="s">
        <v>3</v>
      </c>
      <c r="B2" s="5" t="s">
        <v>4</v>
      </c>
      <c r="C2" s="5" t="s">
        <v>5</v>
      </c>
      <c r="D2" s="6" t="s">
        <v>6</v>
      </c>
      <c r="E2" s="7" t="s">
        <v>7</v>
      </c>
      <c r="F2" s="6" t="s">
        <v>6</v>
      </c>
      <c r="G2" s="7" t="s">
        <v>7</v>
      </c>
      <c r="H2" s="8" t="s">
        <v>6</v>
      </c>
      <c r="I2" s="7" t="s">
        <v>7</v>
      </c>
      <c r="J2" s="6" t="s">
        <v>6</v>
      </c>
      <c r="K2" s="7" t="s">
        <v>7</v>
      </c>
      <c r="L2" s="8" t="s">
        <v>6</v>
      </c>
      <c r="M2" s="7" t="s">
        <v>7</v>
      </c>
      <c r="N2" s="6" t="s">
        <v>6</v>
      </c>
      <c r="O2" s="7" t="s">
        <v>7</v>
      </c>
      <c r="P2" s="6" t="s">
        <v>6</v>
      </c>
      <c r="Q2" s="7" t="s">
        <v>7</v>
      </c>
      <c r="R2" s="6" t="s">
        <v>6</v>
      </c>
      <c r="S2" s="7" t="s">
        <v>7</v>
      </c>
      <c r="T2" s="9" t="s">
        <v>8</v>
      </c>
      <c r="U2" s="10" t="s">
        <v>9</v>
      </c>
      <c r="V2" s="119"/>
    </row>
    <row r="3" spans="1:22" ht="16.5">
      <c r="A3" s="42" t="s">
        <v>87</v>
      </c>
      <c r="B3" s="42" t="s">
        <v>222</v>
      </c>
      <c r="C3" s="42" t="s">
        <v>52</v>
      </c>
      <c r="D3" s="13">
        <v>7</v>
      </c>
      <c r="E3" s="7">
        <v>44</v>
      </c>
      <c r="F3" s="13">
        <v>4</v>
      </c>
      <c r="G3" s="7">
        <v>55</v>
      </c>
      <c r="H3" s="15">
        <v>7</v>
      </c>
      <c r="I3" s="16">
        <v>46</v>
      </c>
      <c r="J3" s="13">
        <v>4</v>
      </c>
      <c r="K3" s="16">
        <v>55</v>
      </c>
      <c r="L3" s="15">
        <v>3</v>
      </c>
      <c r="M3" s="16">
        <v>65</v>
      </c>
      <c r="N3" s="21">
        <v>2</v>
      </c>
      <c r="O3" s="16">
        <v>100</v>
      </c>
      <c r="P3" s="21"/>
      <c r="Q3" s="16"/>
      <c r="R3" s="13"/>
      <c r="S3" s="7"/>
      <c r="T3" s="9">
        <f t="shared" ref="T3:T34" si="0">E3+G3+I3+K3+M3+S3+O3+Q3</f>
        <v>365</v>
      </c>
      <c r="U3" s="10">
        <v>1</v>
      </c>
      <c r="V3" s="19">
        <v>6</v>
      </c>
    </row>
    <row r="4" spans="1:22" ht="16.5">
      <c r="A4" s="42" t="s">
        <v>106</v>
      </c>
      <c r="B4" s="42" t="s">
        <v>235</v>
      </c>
      <c r="C4" s="42" t="s">
        <v>52</v>
      </c>
      <c r="D4" s="13">
        <v>8</v>
      </c>
      <c r="E4" s="7">
        <v>42</v>
      </c>
      <c r="F4" s="13"/>
      <c r="G4" s="7"/>
      <c r="H4" s="15">
        <v>5</v>
      </c>
      <c r="I4" s="16">
        <v>55</v>
      </c>
      <c r="J4" s="13">
        <v>3</v>
      </c>
      <c r="K4" s="16">
        <v>65</v>
      </c>
      <c r="L4" s="15">
        <v>1</v>
      </c>
      <c r="M4" s="16">
        <v>100</v>
      </c>
      <c r="N4" s="21">
        <v>4</v>
      </c>
      <c r="O4" s="16">
        <v>65</v>
      </c>
      <c r="P4" s="21"/>
      <c r="Q4" s="16"/>
      <c r="R4" s="13"/>
      <c r="S4" s="7"/>
      <c r="T4" s="9">
        <f t="shared" si="0"/>
        <v>327</v>
      </c>
      <c r="U4" s="10">
        <f t="shared" ref="U4:U35" si="1">U3+1</f>
        <v>2</v>
      </c>
      <c r="V4" s="19">
        <v>5</v>
      </c>
    </row>
    <row r="5" spans="1:22" ht="16.5">
      <c r="A5" s="42" t="s">
        <v>225</v>
      </c>
      <c r="B5" s="42" t="s">
        <v>226</v>
      </c>
      <c r="C5" s="42" t="s">
        <v>52</v>
      </c>
      <c r="D5" s="13">
        <v>2</v>
      </c>
      <c r="E5" s="7">
        <v>80</v>
      </c>
      <c r="F5" s="13"/>
      <c r="G5" s="7"/>
      <c r="H5" s="15">
        <v>4</v>
      </c>
      <c r="I5" s="16">
        <v>65</v>
      </c>
      <c r="J5" s="13">
        <v>3</v>
      </c>
      <c r="K5" s="16">
        <v>65</v>
      </c>
      <c r="L5" s="15">
        <v>2</v>
      </c>
      <c r="M5" s="16">
        <v>80</v>
      </c>
      <c r="N5" s="21"/>
      <c r="O5" s="16"/>
      <c r="P5" s="21"/>
      <c r="Q5" s="16"/>
      <c r="R5" s="13"/>
      <c r="S5" s="7"/>
      <c r="T5" s="9">
        <f t="shared" si="0"/>
        <v>290</v>
      </c>
      <c r="U5" s="10">
        <f t="shared" si="1"/>
        <v>3</v>
      </c>
      <c r="V5" s="19">
        <v>4</v>
      </c>
    </row>
    <row r="6" spans="1:22" ht="16.5">
      <c r="A6" s="42" t="s">
        <v>217</v>
      </c>
      <c r="B6" s="42" t="s">
        <v>218</v>
      </c>
      <c r="C6" s="42" t="s">
        <v>15</v>
      </c>
      <c r="D6" s="13">
        <v>5</v>
      </c>
      <c r="E6" s="7">
        <v>50</v>
      </c>
      <c r="F6" s="13">
        <v>1</v>
      </c>
      <c r="G6" s="7">
        <v>100</v>
      </c>
      <c r="H6" s="15">
        <v>3</v>
      </c>
      <c r="I6" s="16">
        <v>80</v>
      </c>
      <c r="J6" s="13">
        <v>9</v>
      </c>
      <c r="K6" s="16">
        <v>46</v>
      </c>
      <c r="L6" s="15"/>
      <c r="M6" s="16"/>
      <c r="N6" s="21"/>
      <c r="O6" s="16"/>
      <c r="P6" s="21"/>
      <c r="Q6" s="16"/>
      <c r="R6" s="13"/>
      <c r="S6" s="7"/>
      <c r="T6" s="9">
        <f t="shared" si="0"/>
        <v>276</v>
      </c>
      <c r="U6" s="10">
        <f t="shared" si="1"/>
        <v>4</v>
      </c>
      <c r="V6" s="19">
        <v>4</v>
      </c>
    </row>
    <row r="7" spans="1:22" ht="16.5">
      <c r="A7" s="22" t="s">
        <v>224</v>
      </c>
      <c r="B7" s="22" t="s">
        <v>48</v>
      </c>
      <c r="C7" s="22" t="s">
        <v>15</v>
      </c>
      <c r="D7" s="33"/>
      <c r="E7" s="7"/>
      <c r="F7" s="13">
        <v>2</v>
      </c>
      <c r="G7" s="7">
        <v>80</v>
      </c>
      <c r="H7" s="15">
        <v>8</v>
      </c>
      <c r="I7" s="16">
        <v>44</v>
      </c>
      <c r="J7" s="13"/>
      <c r="K7" s="16"/>
      <c r="L7" s="15">
        <v>5</v>
      </c>
      <c r="M7" s="16">
        <v>50</v>
      </c>
      <c r="N7" s="21">
        <v>3</v>
      </c>
      <c r="O7" s="16">
        <v>80</v>
      </c>
      <c r="P7" s="18"/>
      <c r="Q7" s="17"/>
      <c r="R7" s="13"/>
      <c r="S7" s="7"/>
      <c r="T7" s="9">
        <f t="shared" si="0"/>
        <v>254</v>
      </c>
      <c r="U7" s="10">
        <f t="shared" si="1"/>
        <v>5</v>
      </c>
      <c r="V7" s="19">
        <v>4</v>
      </c>
    </row>
    <row r="8" spans="1:22" ht="16.5">
      <c r="A8" s="42" t="s">
        <v>219</v>
      </c>
      <c r="B8" s="42" t="s">
        <v>220</v>
      </c>
      <c r="C8" s="42" t="s">
        <v>52</v>
      </c>
      <c r="D8" s="102">
        <v>9</v>
      </c>
      <c r="E8" s="7">
        <v>40</v>
      </c>
      <c r="F8" s="13">
        <v>3</v>
      </c>
      <c r="G8" s="7">
        <v>65</v>
      </c>
      <c r="H8" s="15">
        <v>6</v>
      </c>
      <c r="I8" s="16">
        <v>50</v>
      </c>
      <c r="J8" s="13">
        <v>4</v>
      </c>
      <c r="K8" s="16">
        <v>55</v>
      </c>
      <c r="L8" s="15"/>
      <c r="M8" s="16"/>
      <c r="N8" s="21"/>
      <c r="O8" s="16"/>
      <c r="P8" s="18"/>
      <c r="Q8" s="17"/>
      <c r="R8" s="13"/>
      <c r="S8" s="7"/>
      <c r="T8" s="9">
        <f t="shared" si="0"/>
        <v>210</v>
      </c>
      <c r="U8" s="10">
        <f t="shared" si="1"/>
        <v>6</v>
      </c>
      <c r="V8" s="19">
        <v>4</v>
      </c>
    </row>
    <row r="9" spans="1:22" ht="16.5">
      <c r="A9" s="25" t="s">
        <v>368</v>
      </c>
      <c r="B9" s="25" t="s">
        <v>369</v>
      </c>
      <c r="C9" s="25" t="s">
        <v>84</v>
      </c>
      <c r="D9" s="28"/>
      <c r="E9" s="7"/>
      <c r="F9" s="13"/>
      <c r="G9" s="14"/>
      <c r="H9" s="15">
        <v>1</v>
      </c>
      <c r="I9" s="16">
        <v>100</v>
      </c>
      <c r="J9" s="13">
        <v>1</v>
      </c>
      <c r="K9" s="16">
        <v>100</v>
      </c>
      <c r="L9" s="15"/>
      <c r="M9" s="16"/>
      <c r="N9" s="21"/>
      <c r="O9" s="16"/>
      <c r="P9" s="21"/>
      <c r="Q9" s="16"/>
      <c r="R9" s="13"/>
      <c r="S9" s="7"/>
      <c r="T9" s="9">
        <f t="shared" si="0"/>
        <v>200</v>
      </c>
      <c r="U9" s="10">
        <f t="shared" si="1"/>
        <v>7</v>
      </c>
      <c r="V9" s="19">
        <v>2</v>
      </c>
    </row>
    <row r="10" spans="1:22" ht="16.5">
      <c r="A10" s="42" t="s">
        <v>221</v>
      </c>
      <c r="B10" s="42" t="s">
        <v>54</v>
      </c>
      <c r="C10" s="42" t="s">
        <v>84</v>
      </c>
      <c r="D10" s="13">
        <v>1</v>
      </c>
      <c r="E10" s="7">
        <v>100</v>
      </c>
      <c r="F10" s="13"/>
      <c r="G10" s="14"/>
      <c r="H10" s="15"/>
      <c r="I10" s="16"/>
      <c r="J10" s="13">
        <v>1</v>
      </c>
      <c r="K10" s="16">
        <v>100</v>
      </c>
      <c r="L10" s="15"/>
      <c r="M10" s="16"/>
      <c r="N10" s="21"/>
      <c r="O10" s="16"/>
      <c r="P10" s="18"/>
      <c r="Q10" s="17"/>
      <c r="R10" s="13"/>
      <c r="S10" s="7"/>
      <c r="T10" s="9">
        <f t="shared" si="0"/>
        <v>200</v>
      </c>
      <c r="U10" s="10">
        <f t="shared" si="1"/>
        <v>8</v>
      </c>
      <c r="V10" s="19">
        <v>2</v>
      </c>
    </row>
    <row r="11" spans="1:22" ht="16.5">
      <c r="A11" s="42" t="s">
        <v>139</v>
      </c>
      <c r="B11" s="42" t="s">
        <v>223</v>
      </c>
      <c r="C11" s="42" t="s">
        <v>15</v>
      </c>
      <c r="D11" s="13">
        <v>6</v>
      </c>
      <c r="E11" s="7">
        <v>46</v>
      </c>
      <c r="F11" s="13">
        <v>5</v>
      </c>
      <c r="G11" s="7">
        <v>50</v>
      </c>
      <c r="H11" s="15"/>
      <c r="I11" s="16"/>
      <c r="J11" s="13"/>
      <c r="K11" s="16"/>
      <c r="L11" s="15">
        <v>6</v>
      </c>
      <c r="M11" s="16">
        <v>46</v>
      </c>
      <c r="N11" s="21"/>
      <c r="O11" s="16"/>
      <c r="P11" s="18"/>
      <c r="Q11" s="17"/>
      <c r="R11" s="13"/>
      <c r="S11" s="14"/>
      <c r="T11" s="9">
        <f t="shared" si="0"/>
        <v>142</v>
      </c>
      <c r="U11" s="10">
        <f t="shared" si="1"/>
        <v>9</v>
      </c>
      <c r="V11" s="19">
        <v>3</v>
      </c>
    </row>
    <row r="12" spans="1:22" ht="16.5">
      <c r="A12" s="23" t="s">
        <v>231</v>
      </c>
      <c r="B12" s="23" t="s">
        <v>232</v>
      </c>
      <c r="C12" s="22" t="s">
        <v>233</v>
      </c>
      <c r="D12" s="12"/>
      <c r="E12" s="26"/>
      <c r="F12" s="13">
        <v>6</v>
      </c>
      <c r="G12" s="7">
        <v>46</v>
      </c>
      <c r="H12" s="15">
        <v>13</v>
      </c>
      <c r="I12" s="16">
        <v>38</v>
      </c>
      <c r="J12" s="13"/>
      <c r="K12" s="16"/>
      <c r="L12" s="15"/>
      <c r="M12" s="16"/>
      <c r="N12" s="21">
        <v>6</v>
      </c>
      <c r="O12" s="16">
        <v>55</v>
      </c>
      <c r="P12" s="21"/>
      <c r="Q12" s="16"/>
      <c r="R12" s="13"/>
      <c r="S12" s="7"/>
      <c r="T12" s="9">
        <f t="shared" si="0"/>
        <v>139</v>
      </c>
      <c r="U12" s="10">
        <f t="shared" si="1"/>
        <v>10</v>
      </c>
      <c r="V12" s="19">
        <v>3</v>
      </c>
    </row>
    <row r="13" spans="1:22" ht="16.5">
      <c r="A13" s="42" t="s">
        <v>229</v>
      </c>
      <c r="B13" s="42" t="s">
        <v>230</v>
      </c>
      <c r="C13" s="42" t="s">
        <v>84</v>
      </c>
      <c r="D13" s="102">
        <v>4</v>
      </c>
      <c r="E13" s="7">
        <v>55</v>
      </c>
      <c r="F13" s="13"/>
      <c r="G13" s="7"/>
      <c r="H13" s="15"/>
      <c r="I13" s="16"/>
      <c r="J13" s="13">
        <v>2</v>
      </c>
      <c r="K13" s="16">
        <v>80</v>
      </c>
      <c r="L13" s="15"/>
      <c r="M13" s="16"/>
      <c r="N13" s="21"/>
      <c r="O13" s="16"/>
      <c r="P13" s="21"/>
      <c r="Q13" s="16"/>
      <c r="R13" s="13"/>
      <c r="S13" s="14"/>
      <c r="T13" s="9">
        <f t="shared" si="0"/>
        <v>135</v>
      </c>
      <c r="U13" s="10">
        <f t="shared" si="1"/>
        <v>11</v>
      </c>
      <c r="V13" s="19">
        <v>2</v>
      </c>
    </row>
    <row r="14" spans="1:22" ht="16.5">
      <c r="A14" s="31" t="s">
        <v>375</v>
      </c>
      <c r="B14" s="31" t="s">
        <v>376</v>
      </c>
      <c r="C14" s="32" t="s">
        <v>377</v>
      </c>
      <c r="D14" s="33"/>
      <c r="E14" s="7"/>
      <c r="F14" s="13"/>
      <c r="G14" s="7"/>
      <c r="H14" s="15">
        <v>11</v>
      </c>
      <c r="I14" s="16">
        <v>40</v>
      </c>
      <c r="J14" s="13">
        <v>5</v>
      </c>
      <c r="K14" s="16">
        <v>50</v>
      </c>
      <c r="L14" s="15"/>
      <c r="M14" s="16"/>
      <c r="N14" s="21"/>
      <c r="O14" s="16"/>
      <c r="P14" s="21"/>
      <c r="Q14" s="16"/>
      <c r="R14" s="13"/>
      <c r="S14" s="7"/>
      <c r="T14" s="9">
        <f t="shared" si="0"/>
        <v>90</v>
      </c>
      <c r="U14" s="10">
        <f t="shared" si="1"/>
        <v>12</v>
      </c>
      <c r="V14" s="19">
        <v>2</v>
      </c>
    </row>
    <row r="15" spans="1:22" ht="16.5">
      <c r="A15" s="27" t="s">
        <v>426</v>
      </c>
      <c r="B15" s="27" t="s">
        <v>427</v>
      </c>
      <c r="C15" s="27" t="s">
        <v>84</v>
      </c>
      <c r="D15" s="12"/>
      <c r="E15" s="7"/>
      <c r="F15" s="13"/>
      <c r="G15" s="34"/>
      <c r="H15" s="15"/>
      <c r="I15" s="16"/>
      <c r="J15" s="13">
        <v>2</v>
      </c>
      <c r="K15" s="16">
        <v>80</v>
      </c>
      <c r="L15" s="15"/>
      <c r="M15" s="16"/>
      <c r="N15" s="21"/>
      <c r="O15" s="16"/>
      <c r="P15" s="21"/>
      <c r="Q15" s="16"/>
      <c r="R15" s="13"/>
      <c r="S15" s="7"/>
      <c r="T15" s="9">
        <f t="shared" si="0"/>
        <v>80</v>
      </c>
      <c r="U15" s="10">
        <f t="shared" si="1"/>
        <v>13</v>
      </c>
      <c r="V15" s="19">
        <v>1</v>
      </c>
    </row>
    <row r="16" spans="1:22" ht="16.5">
      <c r="A16" s="42" t="s">
        <v>227</v>
      </c>
      <c r="B16" s="42" t="s">
        <v>228</v>
      </c>
      <c r="C16" s="42" t="s">
        <v>84</v>
      </c>
      <c r="D16" s="102">
        <v>3</v>
      </c>
      <c r="E16" s="26">
        <v>65</v>
      </c>
      <c r="F16" s="13"/>
      <c r="G16" s="7"/>
      <c r="H16" s="15"/>
      <c r="I16" s="17"/>
      <c r="J16" s="13"/>
      <c r="K16" s="16"/>
      <c r="L16" s="15"/>
      <c r="M16" s="16"/>
      <c r="N16" s="21"/>
      <c r="O16" s="16"/>
      <c r="P16" s="21"/>
      <c r="Q16" s="16"/>
      <c r="R16" s="13"/>
      <c r="S16" s="7"/>
      <c r="T16" s="9">
        <f t="shared" si="0"/>
        <v>65</v>
      </c>
      <c r="U16" s="10">
        <f t="shared" si="1"/>
        <v>14</v>
      </c>
      <c r="V16" s="19">
        <v>1</v>
      </c>
    </row>
    <row r="17" spans="1:22" ht="16.5">
      <c r="A17" s="27" t="s">
        <v>460</v>
      </c>
      <c r="B17" s="27" t="s">
        <v>461</v>
      </c>
      <c r="C17" s="27" t="s">
        <v>15</v>
      </c>
      <c r="D17" s="28"/>
      <c r="E17" s="7"/>
      <c r="F17" s="13"/>
      <c r="G17" s="29"/>
      <c r="H17" s="15"/>
      <c r="I17" s="16"/>
      <c r="J17" s="13"/>
      <c r="K17" s="16"/>
      <c r="L17" s="15">
        <v>4</v>
      </c>
      <c r="M17" s="16">
        <v>55</v>
      </c>
      <c r="N17" s="21"/>
      <c r="O17" s="16"/>
      <c r="P17" s="21"/>
      <c r="Q17" s="16"/>
      <c r="R17" s="13"/>
      <c r="S17" s="7"/>
      <c r="T17" s="9">
        <f t="shared" si="0"/>
        <v>55</v>
      </c>
      <c r="U17" s="10">
        <f t="shared" si="1"/>
        <v>15</v>
      </c>
      <c r="V17" s="2">
        <v>1</v>
      </c>
    </row>
    <row r="18" spans="1:22" ht="16.5">
      <c r="A18" s="27" t="s">
        <v>431</v>
      </c>
      <c r="B18" s="27" t="s">
        <v>432</v>
      </c>
      <c r="C18" s="27" t="s">
        <v>377</v>
      </c>
      <c r="D18" s="28"/>
      <c r="E18" s="7"/>
      <c r="F18" s="13"/>
      <c r="G18" s="7"/>
      <c r="H18" s="15"/>
      <c r="I18" s="16"/>
      <c r="J18" s="13">
        <v>5</v>
      </c>
      <c r="K18" s="16">
        <v>50</v>
      </c>
      <c r="L18" s="15"/>
      <c r="M18" s="16"/>
      <c r="N18" s="21"/>
      <c r="O18" s="16"/>
      <c r="P18" s="21"/>
      <c r="Q18" s="16"/>
      <c r="R18" s="13"/>
      <c r="S18" s="7"/>
      <c r="T18" s="9">
        <f t="shared" si="0"/>
        <v>50</v>
      </c>
      <c r="U18" s="10">
        <f t="shared" si="1"/>
        <v>16</v>
      </c>
      <c r="V18" s="30">
        <v>1</v>
      </c>
    </row>
    <row r="19" spans="1:22" ht="16.5">
      <c r="A19" s="27" t="s">
        <v>234</v>
      </c>
      <c r="B19" s="27" t="s">
        <v>226</v>
      </c>
      <c r="C19" s="27" t="s">
        <v>33</v>
      </c>
      <c r="D19" s="28"/>
      <c r="E19" s="7"/>
      <c r="F19" s="13">
        <v>7</v>
      </c>
      <c r="G19" s="7">
        <v>44</v>
      </c>
      <c r="H19" s="15"/>
      <c r="I19" s="16"/>
      <c r="J19" s="13"/>
      <c r="K19" s="16"/>
      <c r="L19" s="15"/>
      <c r="M19" s="16"/>
      <c r="N19" s="21"/>
      <c r="O19" s="16"/>
      <c r="P19" s="18"/>
      <c r="Q19" s="17"/>
      <c r="R19" s="13"/>
      <c r="S19" s="7"/>
      <c r="T19" s="9">
        <f t="shared" si="0"/>
        <v>44</v>
      </c>
      <c r="U19" s="10">
        <f t="shared" si="1"/>
        <v>17</v>
      </c>
      <c r="V19" s="19">
        <v>1</v>
      </c>
    </row>
    <row r="20" spans="1:22" ht="16.5">
      <c r="A20" s="25" t="s">
        <v>374</v>
      </c>
      <c r="B20" s="25" t="s">
        <v>63</v>
      </c>
      <c r="C20" s="25" t="s">
        <v>264</v>
      </c>
      <c r="D20" s="28"/>
      <c r="E20" s="7"/>
      <c r="F20" s="13"/>
      <c r="G20" s="7"/>
      <c r="H20" s="15">
        <v>10</v>
      </c>
      <c r="I20" s="16">
        <v>42</v>
      </c>
      <c r="J20" s="13"/>
      <c r="K20" s="16"/>
      <c r="L20" s="15"/>
      <c r="M20" s="16"/>
      <c r="N20" s="21"/>
      <c r="O20" s="16"/>
      <c r="P20" s="21"/>
      <c r="Q20" s="16"/>
      <c r="R20" s="13"/>
      <c r="S20" s="7"/>
      <c r="T20" s="9">
        <f t="shared" si="0"/>
        <v>42</v>
      </c>
      <c r="U20" s="10">
        <f t="shared" si="1"/>
        <v>18</v>
      </c>
      <c r="V20" s="19">
        <v>1</v>
      </c>
    </row>
    <row r="21" spans="1:22" ht="16.5">
      <c r="A21" s="27" t="s">
        <v>378</v>
      </c>
      <c r="B21" s="27" t="s">
        <v>363</v>
      </c>
      <c r="C21" s="27" t="s">
        <v>12</v>
      </c>
      <c r="D21" s="28"/>
      <c r="E21" s="7"/>
      <c r="F21" s="13"/>
      <c r="G21" s="7"/>
      <c r="H21" s="15">
        <v>14</v>
      </c>
      <c r="I21" s="16">
        <v>0</v>
      </c>
      <c r="J21" s="13"/>
      <c r="K21" s="16"/>
      <c r="L21" s="15"/>
      <c r="M21" s="16"/>
      <c r="N21" s="21">
        <v>7</v>
      </c>
      <c r="O21" s="16">
        <v>0</v>
      </c>
      <c r="P21" s="21"/>
      <c r="Q21" s="16"/>
      <c r="R21" s="13"/>
      <c r="S21" s="7"/>
      <c r="T21" s="9">
        <f t="shared" si="0"/>
        <v>0</v>
      </c>
      <c r="U21" s="10">
        <f t="shared" si="1"/>
        <v>19</v>
      </c>
      <c r="V21" s="30">
        <v>2</v>
      </c>
    </row>
    <row r="22" spans="1:22" ht="16.5">
      <c r="A22" s="27" t="s">
        <v>487</v>
      </c>
      <c r="B22" s="27" t="s">
        <v>488</v>
      </c>
      <c r="C22" s="27" t="s">
        <v>356</v>
      </c>
      <c r="D22" s="28"/>
      <c r="E22" s="7"/>
      <c r="F22" s="13"/>
      <c r="G22" s="7"/>
      <c r="H22" s="15"/>
      <c r="I22" s="16"/>
      <c r="J22" s="13"/>
      <c r="K22" s="16"/>
      <c r="L22" s="15"/>
      <c r="M22" s="16"/>
      <c r="N22" s="21">
        <v>1</v>
      </c>
      <c r="O22" s="16">
        <v>0</v>
      </c>
      <c r="P22" s="21"/>
      <c r="Q22" s="16"/>
      <c r="R22" s="13"/>
      <c r="S22" s="7"/>
      <c r="T22" s="9">
        <f t="shared" si="0"/>
        <v>0</v>
      </c>
      <c r="U22" s="10">
        <f t="shared" si="1"/>
        <v>20</v>
      </c>
      <c r="V22" s="30">
        <v>1</v>
      </c>
    </row>
    <row r="23" spans="1:22" ht="16.5">
      <c r="A23" s="27" t="s">
        <v>446</v>
      </c>
      <c r="B23" s="27" t="s">
        <v>228</v>
      </c>
      <c r="C23" s="27" t="s">
        <v>12</v>
      </c>
      <c r="D23" s="28"/>
      <c r="E23" s="7"/>
      <c r="F23" s="13"/>
      <c r="G23" s="7"/>
      <c r="H23" s="15"/>
      <c r="I23" s="16"/>
      <c r="J23" s="13"/>
      <c r="K23" s="16"/>
      <c r="L23" s="15"/>
      <c r="M23" s="16"/>
      <c r="N23" s="21">
        <v>5</v>
      </c>
      <c r="O23" s="16">
        <v>0</v>
      </c>
      <c r="P23" s="21"/>
      <c r="Q23" s="16"/>
      <c r="R23" s="13"/>
      <c r="S23" s="7"/>
      <c r="T23" s="9">
        <f t="shared" si="0"/>
        <v>0</v>
      </c>
      <c r="U23" s="10">
        <f t="shared" si="1"/>
        <v>21</v>
      </c>
      <c r="V23" s="30">
        <v>1</v>
      </c>
    </row>
    <row r="24" spans="1:22" ht="16.5">
      <c r="A24" s="25" t="s">
        <v>370</v>
      </c>
      <c r="B24" s="25" t="s">
        <v>371</v>
      </c>
      <c r="C24" s="25" t="s">
        <v>12</v>
      </c>
      <c r="D24" s="28"/>
      <c r="E24" s="7"/>
      <c r="F24" s="13"/>
      <c r="G24" s="14"/>
      <c r="H24" s="15">
        <v>2</v>
      </c>
      <c r="I24" s="16">
        <v>0</v>
      </c>
      <c r="J24" s="13"/>
      <c r="K24" s="16"/>
      <c r="L24" s="15"/>
      <c r="M24" s="16"/>
      <c r="N24" s="21"/>
      <c r="O24" s="16"/>
      <c r="P24" s="21"/>
      <c r="Q24" s="16"/>
      <c r="R24" s="13"/>
      <c r="S24" s="7"/>
      <c r="T24" s="9">
        <f t="shared" si="0"/>
        <v>0</v>
      </c>
      <c r="U24" s="10">
        <f t="shared" si="1"/>
        <v>22</v>
      </c>
      <c r="V24" s="19">
        <v>1</v>
      </c>
    </row>
    <row r="25" spans="1:22" ht="16.5">
      <c r="A25" s="27" t="s">
        <v>372</v>
      </c>
      <c r="B25" s="27" t="s">
        <v>373</v>
      </c>
      <c r="C25" s="27" t="s">
        <v>347</v>
      </c>
      <c r="D25" s="28"/>
      <c r="E25" s="7"/>
      <c r="F25" s="13"/>
      <c r="G25" s="7"/>
      <c r="H25" s="15">
        <v>9</v>
      </c>
      <c r="I25" s="16">
        <v>0</v>
      </c>
      <c r="J25" s="13"/>
      <c r="K25" s="16"/>
      <c r="L25" s="15"/>
      <c r="M25" s="16"/>
      <c r="N25" s="21"/>
      <c r="O25" s="16"/>
      <c r="P25" s="21"/>
      <c r="Q25" s="16"/>
      <c r="R25" s="13"/>
      <c r="S25" s="7"/>
      <c r="T25" s="9">
        <f t="shared" si="0"/>
        <v>0</v>
      </c>
      <c r="U25" s="10">
        <f t="shared" si="1"/>
        <v>23</v>
      </c>
      <c r="V25" s="30">
        <v>1</v>
      </c>
    </row>
    <row r="26" spans="1:22" ht="16.5">
      <c r="A26" s="25" t="s">
        <v>335</v>
      </c>
      <c r="B26" s="25" t="s">
        <v>352</v>
      </c>
      <c r="C26" s="25" t="s">
        <v>12</v>
      </c>
      <c r="D26" s="28"/>
      <c r="E26" s="7"/>
      <c r="F26" s="13"/>
      <c r="G26" s="7"/>
      <c r="H26" s="15">
        <v>12</v>
      </c>
      <c r="I26" s="16">
        <v>0</v>
      </c>
      <c r="J26" s="13"/>
      <c r="K26" s="16"/>
      <c r="L26" s="15"/>
      <c r="M26" s="16"/>
      <c r="N26" s="21"/>
      <c r="O26" s="16"/>
      <c r="P26" s="21"/>
      <c r="Q26" s="16"/>
      <c r="R26" s="13"/>
      <c r="S26" s="7"/>
      <c r="T26" s="9">
        <f t="shared" si="0"/>
        <v>0</v>
      </c>
      <c r="U26" s="10">
        <f t="shared" si="1"/>
        <v>24</v>
      </c>
      <c r="V26" s="19">
        <v>1</v>
      </c>
    </row>
    <row r="27" spans="1:22" ht="16.5">
      <c r="A27" s="27"/>
      <c r="B27" s="27"/>
      <c r="C27" s="27"/>
      <c r="D27" s="28"/>
      <c r="E27" s="7"/>
      <c r="F27" s="13"/>
      <c r="G27" s="7"/>
      <c r="H27" s="15"/>
      <c r="I27" s="16"/>
      <c r="J27" s="13"/>
      <c r="K27" s="16"/>
      <c r="L27" s="15"/>
      <c r="M27" s="16"/>
      <c r="N27" s="21"/>
      <c r="O27" s="16"/>
      <c r="P27" s="21"/>
      <c r="Q27" s="16"/>
      <c r="R27" s="13"/>
      <c r="S27" s="7"/>
      <c r="T27" s="9">
        <f t="shared" si="0"/>
        <v>0</v>
      </c>
      <c r="U27" s="10">
        <f t="shared" si="1"/>
        <v>25</v>
      </c>
      <c r="V27" s="19"/>
    </row>
    <row r="28" spans="1:22" ht="16.5">
      <c r="A28" s="27"/>
      <c r="B28" s="27"/>
      <c r="C28" s="27"/>
      <c r="D28" s="28"/>
      <c r="E28" s="7"/>
      <c r="F28" s="13"/>
      <c r="G28" s="7"/>
      <c r="H28" s="15"/>
      <c r="I28" s="16"/>
      <c r="J28" s="13"/>
      <c r="K28" s="16"/>
      <c r="L28" s="15"/>
      <c r="M28" s="16"/>
      <c r="N28" s="21"/>
      <c r="O28" s="16"/>
      <c r="P28" s="21"/>
      <c r="Q28" s="16"/>
      <c r="R28" s="13"/>
      <c r="S28" s="7"/>
      <c r="T28" s="9">
        <f t="shared" si="0"/>
        <v>0</v>
      </c>
      <c r="U28" s="10">
        <f t="shared" si="1"/>
        <v>26</v>
      </c>
      <c r="V28" s="19"/>
    </row>
    <row r="29" spans="1:22" ht="16.5">
      <c r="A29" s="27"/>
      <c r="B29" s="27"/>
      <c r="C29" s="27"/>
      <c r="D29" s="28"/>
      <c r="E29" s="7"/>
      <c r="F29" s="13"/>
      <c r="G29" s="7"/>
      <c r="H29" s="15"/>
      <c r="I29" s="16"/>
      <c r="J29" s="13"/>
      <c r="K29" s="16"/>
      <c r="L29" s="15"/>
      <c r="M29" s="16"/>
      <c r="N29" s="21"/>
      <c r="O29" s="16"/>
      <c r="P29" s="21"/>
      <c r="Q29" s="16"/>
      <c r="R29" s="13"/>
      <c r="S29" s="7"/>
      <c r="T29" s="9">
        <f t="shared" si="0"/>
        <v>0</v>
      </c>
      <c r="U29" s="10">
        <f t="shared" si="1"/>
        <v>27</v>
      </c>
      <c r="V29" s="30"/>
    </row>
    <row r="30" spans="1:22" ht="16.5">
      <c r="A30" s="27"/>
      <c r="B30" s="27"/>
      <c r="C30" s="27"/>
      <c r="D30" s="28"/>
      <c r="E30" s="7"/>
      <c r="F30" s="13"/>
      <c r="G30" s="7"/>
      <c r="H30" s="15"/>
      <c r="I30" s="16"/>
      <c r="J30" s="13"/>
      <c r="K30" s="16"/>
      <c r="L30" s="15"/>
      <c r="M30" s="16"/>
      <c r="N30" s="21"/>
      <c r="O30" s="16"/>
      <c r="P30" s="21"/>
      <c r="Q30" s="16"/>
      <c r="R30" s="13"/>
      <c r="S30" s="7"/>
      <c r="T30" s="9">
        <f t="shared" si="0"/>
        <v>0</v>
      </c>
      <c r="U30" s="10">
        <f t="shared" si="1"/>
        <v>28</v>
      </c>
      <c r="V30" s="19"/>
    </row>
    <row r="31" spans="1:22" ht="16.5">
      <c r="A31" s="27"/>
      <c r="B31" s="27"/>
      <c r="C31" s="27"/>
      <c r="D31" s="28"/>
      <c r="E31" s="7"/>
      <c r="F31" s="13"/>
      <c r="G31" s="7"/>
      <c r="H31" s="15"/>
      <c r="I31" s="16"/>
      <c r="J31" s="13"/>
      <c r="K31" s="16"/>
      <c r="L31" s="15"/>
      <c r="M31" s="16"/>
      <c r="N31" s="21"/>
      <c r="O31" s="16"/>
      <c r="P31" s="21"/>
      <c r="Q31" s="16"/>
      <c r="R31" s="13"/>
      <c r="S31" s="7"/>
      <c r="T31" s="9">
        <f t="shared" si="0"/>
        <v>0</v>
      </c>
      <c r="U31" s="10">
        <f t="shared" si="1"/>
        <v>29</v>
      </c>
      <c r="V31" s="30"/>
    </row>
    <row r="32" spans="1:22" ht="16.5">
      <c r="A32" s="27"/>
      <c r="C32" s="27"/>
      <c r="D32" s="28"/>
      <c r="E32" s="7"/>
      <c r="F32" s="13"/>
      <c r="G32" s="7"/>
      <c r="H32" s="15"/>
      <c r="I32" s="16"/>
      <c r="J32" s="13"/>
      <c r="K32" s="16"/>
      <c r="L32" s="15"/>
      <c r="M32" s="16"/>
      <c r="N32" s="21"/>
      <c r="O32" s="16"/>
      <c r="P32" s="21"/>
      <c r="Q32" s="16"/>
      <c r="R32" s="13"/>
      <c r="S32" s="7"/>
      <c r="T32" s="9">
        <f t="shared" si="0"/>
        <v>0</v>
      </c>
      <c r="U32" s="10">
        <f t="shared" si="1"/>
        <v>30</v>
      </c>
    </row>
    <row r="33" spans="1:22" ht="16.5">
      <c r="A33" s="27"/>
      <c r="B33" s="27"/>
      <c r="C33" s="27"/>
      <c r="D33" s="28"/>
      <c r="E33" s="7"/>
      <c r="F33" s="13"/>
      <c r="G33" s="7"/>
      <c r="H33" s="15"/>
      <c r="I33" s="16"/>
      <c r="J33" s="13"/>
      <c r="K33" s="16"/>
      <c r="L33" s="15"/>
      <c r="M33" s="16"/>
      <c r="N33" s="21"/>
      <c r="O33" s="16"/>
      <c r="P33" s="21"/>
      <c r="Q33" s="16"/>
      <c r="R33" s="13"/>
      <c r="S33" s="7"/>
      <c r="T33" s="9">
        <f t="shared" si="0"/>
        <v>0</v>
      </c>
      <c r="U33" s="10">
        <f t="shared" si="1"/>
        <v>31</v>
      </c>
      <c r="V33" s="19"/>
    </row>
    <row r="34" spans="1:22" ht="16.5">
      <c r="A34" s="25"/>
      <c r="B34" s="25"/>
      <c r="C34" s="27"/>
      <c r="D34" s="28"/>
      <c r="E34" s="7"/>
      <c r="F34" s="13"/>
      <c r="G34" s="7"/>
      <c r="H34" s="15"/>
      <c r="I34" s="16"/>
      <c r="J34" s="13"/>
      <c r="K34" s="16"/>
      <c r="L34" s="15"/>
      <c r="M34" s="16"/>
      <c r="N34" s="21"/>
      <c r="O34" s="16"/>
      <c r="P34" s="21"/>
      <c r="Q34" s="16"/>
      <c r="R34" s="13"/>
      <c r="S34" s="7"/>
      <c r="T34" s="9">
        <f t="shared" si="0"/>
        <v>0</v>
      </c>
      <c r="U34" s="10">
        <f t="shared" si="1"/>
        <v>32</v>
      </c>
      <c r="V34" s="30"/>
    </row>
    <row r="35" spans="1:22" ht="16.5">
      <c r="A35" s="27"/>
      <c r="B35" s="27"/>
      <c r="C35" s="27"/>
      <c r="D35" s="28"/>
      <c r="E35" s="7"/>
      <c r="F35" s="13"/>
      <c r="G35" s="7"/>
      <c r="H35" s="15"/>
      <c r="I35" s="16"/>
      <c r="J35" s="13"/>
      <c r="K35" s="16"/>
      <c r="L35" s="15"/>
      <c r="M35" s="16"/>
      <c r="N35" s="21"/>
      <c r="O35" s="16"/>
      <c r="P35" s="21"/>
      <c r="Q35" s="16"/>
      <c r="R35" s="13"/>
      <c r="S35" s="7"/>
      <c r="T35" s="9">
        <f t="shared" ref="T35:T66" si="2">E35+G35+I35+K35+M35+S35+O35+Q35</f>
        <v>0</v>
      </c>
      <c r="U35" s="10">
        <f t="shared" si="1"/>
        <v>33</v>
      </c>
    </row>
    <row r="36" spans="1:22" ht="16.5">
      <c r="A36" s="27"/>
      <c r="B36" s="27"/>
      <c r="C36" s="27"/>
      <c r="D36" s="28"/>
      <c r="E36" s="7"/>
      <c r="F36" s="13"/>
      <c r="G36" s="7"/>
      <c r="H36" s="15"/>
      <c r="I36" s="16"/>
      <c r="J36" s="13"/>
      <c r="K36" s="16"/>
      <c r="L36" s="15"/>
      <c r="M36" s="16"/>
      <c r="N36" s="21"/>
      <c r="O36" s="16"/>
      <c r="P36" s="21"/>
      <c r="Q36" s="16"/>
      <c r="R36" s="13"/>
      <c r="S36" s="7"/>
      <c r="T36" s="9">
        <f t="shared" si="2"/>
        <v>0</v>
      </c>
      <c r="U36" s="10">
        <f t="shared" ref="U36:U52" si="3">U35+1</f>
        <v>34</v>
      </c>
    </row>
    <row r="37" spans="1:22" ht="16.5">
      <c r="A37" s="27"/>
      <c r="B37" s="27"/>
      <c r="C37" s="27"/>
      <c r="D37" s="28"/>
      <c r="E37" s="7"/>
      <c r="F37" s="13"/>
      <c r="G37" s="7"/>
      <c r="H37" s="15"/>
      <c r="I37" s="16"/>
      <c r="J37" s="13"/>
      <c r="K37" s="16"/>
      <c r="L37" s="15"/>
      <c r="M37" s="16"/>
      <c r="N37" s="21"/>
      <c r="O37" s="16"/>
      <c r="P37" s="21"/>
      <c r="Q37" s="16"/>
      <c r="R37" s="13"/>
      <c r="S37" s="7"/>
      <c r="T37" s="9">
        <f t="shared" si="2"/>
        <v>0</v>
      </c>
      <c r="U37" s="10">
        <f t="shared" si="3"/>
        <v>35</v>
      </c>
      <c r="V37" s="30"/>
    </row>
    <row r="38" spans="1:22" ht="16.5">
      <c r="A38" s="27"/>
      <c r="B38" s="27"/>
      <c r="C38" s="27"/>
      <c r="D38" s="28"/>
      <c r="E38" s="7"/>
      <c r="F38" s="13"/>
      <c r="G38" s="7"/>
      <c r="H38" s="15"/>
      <c r="I38" s="16"/>
      <c r="J38" s="13"/>
      <c r="K38" s="16"/>
      <c r="L38" s="15"/>
      <c r="M38" s="16"/>
      <c r="N38" s="21"/>
      <c r="O38" s="16"/>
      <c r="P38" s="21"/>
      <c r="Q38" s="16"/>
      <c r="R38" s="13"/>
      <c r="S38" s="7"/>
      <c r="T38" s="9">
        <f t="shared" si="2"/>
        <v>0</v>
      </c>
      <c r="U38" s="10">
        <f t="shared" si="3"/>
        <v>36</v>
      </c>
      <c r="V38" s="30"/>
    </row>
    <row r="39" spans="1:22" ht="16.5">
      <c r="A39" s="25"/>
      <c r="B39" s="25"/>
      <c r="C39" s="27"/>
      <c r="D39" s="28"/>
      <c r="E39" s="7"/>
      <c r="F39" s="13"/>
      <c r="G39" s="7"/>
      <c r="H39" s="15"/>
      <c r="I39" s="16"/>
      <c r="J39" s="13"/>
      <c r="K39" s="16"/>
      <c r="L39" s="15"/>
      <c r="M39" s="16"/>
      <c r="N39" s="21"/>
      <c r="O39" s="16"/>
      <c r="P39" s="21"/>
      <c r="Q39" s="16"/>
      <c r="R39" s="13"/>
      <c r="S39" s="7"/>
      <c r="T39" s="9">
        <f t="shared" si="2"/>
        <v>0</v>
      </c>
      <c r="U39" s="10">
        <f t="shared" si="3"/>
        <v>37</v>
      </c>
    </row>
    <row r="40" spans="1:22" ht="16.5">
      <c r="A40" s="27"/>
      <c r="B40" s="27"/>
      <c r="C40" s="27"/>
      <c r="D40" s="28"/>
      <c r="E40" s="7"/>
      <c r="F40" s="13"/>
      <c r="G40" s="7"/>
      <c r="H40" s="15"/>
      <c r="I40" s="16"/>
      <c r="J40" s="13"/>
      <c r="K40" s="16"/>
      <c r="L40" s="15"/>
      <c r="M40" s="16"/>
      <c r="N40" s="21"/>
      <c r="O40" s="16"/>
      <c r="P40" s="21"/>
      <c r="Q40" s="16"/>
      <c r="R40" s="13"/>
      <c r="S40" s="7"/>
      <c r="T40" s="9">
        <f t="shared" si="2"/>
        <v>0</v>
      </c>
      <c r="U40" s="10">
        <f t="shared" si="3"/>
        <v>38</v>
      </c>
    </row>
    <row r="41" spans="1:22" ht="16.5">
      <c r="A41" s="27"/>
      <c r="B41" s="27"/>
      <c r="C41" s="27"/>
      <c r="D41" s="28"/>
      <c r="E41" s="7"/>
      <c r="F41" s="13"/>
      <c r="G41" s="7"/>
      <c r="H41" s="15"/>
      <c r="I41" s="16"/>
      <c r="J41" s="13"/>
      <c r="K41" s="16"/>
      <c r="L41" s="15"/>
      <c r="M41" s="16"/>
      <c r="N41" s="21"/>
      <c r="O41" s="16"/>
      <c r="P41" s="21"/>
      <c r="Q41" s="16"/>
      <c r="R41" s="13"/>
      <c r="S41" s="7"/>
      <c r="T41" s="9">
        <f t="shared" si="2"/>
        <v>0</v>
      </c>
      <c r="U41" s="10">
        <f t="shared" si="3"/>
        <v>39</v>
      </c>
    </row>
    <row r="42" spans="1:22" ht="16.5">
      <c r="A42" s="27"/>
      <c r="B42" s="27"/>
      <c r="C42" s="27"/>
      <c r="D42" s="28"/>
      <c r="E42" s="7"/>
      <c r="F42" s="13"/>
      <c r="G42" s="7"/>
      <c r="H42" s="15"/>
      <c r="I42" s="16"/>
      <c r="J42" s="13"/>
      <c r="K42" s="16"/>
      <c r="L42" s="15"/>
      <c r="M42" s="16"/>
      <c r="N42" s="21"/>
      <c r="O42" s="16"/>
      <c r="P42" s="21"/>
      <c r="Q42" s="16"/>
      <c r="R42" s="13"/>
      <c r="S42" s="7"/>
      <c r="T42" s="9">
        <f t="shared" si="2"/>
        <v>0</v>
      </c>
      <c r="U42" s="10">
        <f t="shared" si="3"/>
        <v>40</v>
      </c>
    </row>
    <row r="43" spans="1:22" ht="16.5">
      <c r="A43" s="27"/>
      <c r="B43" s="27"/>
      <c r="C43" s="27"/>
      <c r="D43" s="28"/>
      <c r="E43" s="7"/>
      <c r="F43" s="13"/>
      <c r="G43" s="7"/>
      <c r="H43" s="15"/>
      <c r="I43" s="16"/>
      <c r="J43" s="13"/>
      <c r="K43" s="16"/>
      <c r="L43" s="15"/>
      <c r="M43" s="16"/>
      <c r="N43" s="21"/>
      <c r="O43" s="16"/>
      <c r="P43" s="21"/>
      <c r="Q43" s="16"/>
      <c r="R43" s="13"/>
      <c r="S43" s="7"/>
      <c r="T43" s="9">
        <f t="shared" si="2"/>
        <v>0</v>
      </c>
      <c r="U43" s="10">
        <f t="shared" si="3"/>
        <v>41</v>
      </c>
    </row>
    <row r="44" spans="1:22" ht="16.5">
      <c r="A44" s="27"/>
      <c r="B44" s="27"/>
      <c r="C44" s="27"/>
      <c r="D44" s="28"/>
      <c r="E44" s="7"/>
      <c r="F44" s="13"/>
      <c r="G44" s="7"/>
      <c r="H44" s="15"/>
      <c r="I44" s="16"/>
      <c r="J44" s="13"/>
      <c r="K44" s="16"/>
      <c r="L44" s="15"/>
      <c r="M44" s="16"/>
      <c r="N44" s="21"/>
      <c r="O44" s="16"/>
      <c r="P44" s="21"/>
      <c r="Q44" s="16"/>
      <c r="R44" s="13"/>
      <c r="S44" s="7"/>
      <c r="T44" s="9">
        <f t="shared" si="2"/>
        <v>0</v>
      </c>
      <c r="U44" s="10">
        <f t="shared" si="3"/>
        <v>42</v>
      </c>
    </row>
    <row r="45" spans="1:22" ht="16.5">
      <c r="A45" s="27"/>
      <c r="B45" s="27"/>
      <c r="C45" s="27"/>
      <c r="D45" s="28"/>
      <c r="E45" s="7"/>
      <c r="F45" s="13"/>
      <c r="G45" s="7"/>
      <c r="H45" s="15"/>
      <c r="I45" s="16"/>
      <c r="J45" s="13"/>
      <c r="K45" s="16"/>
      <c r="L45" s="15"/>
      <c r="M45" s="16"/>
      <c r="N45" s="21"/>
      <c r="O45" s="16"/>
      <c r="P45" s="21"/>
      <c r="Q45" s="16"/>
      <c r="R45" s="13"/>
      <c r="S45" s="7"/>
      <c r="T45" s="9">
        <f t="shared" si="2"/>
        <v>0</v>
      </c>
      <c r="U45" s="10">
        <f t="shared" si="3"/>
        <v>43</v>
      </c>
    </row>
    <row r="46" spans="1:22" ht="16.5">
      <c r="A46" s="27"/>
      <c r="B46" s="27"/>
      <c r="C46" s="27"/>
      <c r="D46" s="28"/>
      <c r="E46" s="7"/>
      <c r="F46" s="13"/>
      <c r="G46" s="7"/>
      <c r="H46" s="15"/>
      <c r="I46" s="16"/>
      <c r="J46" s="13"/>
      <c r="K46" s="16"/>
      <c r="L46" s="15"/>
      <c r="M46" s="16"/>
      <c r="N46" s="21"/>
      <c r="O46" s="16"/>
      <c r="P46" s="21"/>
      <c r="Q46" s="16"/>
      <c r="R46" s="13"/>
      <c r="S46" s="7"/>
      <c r="T46" s="9">
        <f t="shared" si="2"/>
        <v>0</v>
      </c>
      <c r="U46" s="10">
        <f t="shared" si="3"/>
        <v>44</v>
      </c>
    </row>
    <row r="47" spans="1:22" ht="16.5">
      <c r="A47" s="27"/>
      <c r="B47" s="27"/>
      <c r="C47" s="27"/>
      <c r="D47" s="28"/>
      <c r="E47" s="7"/>
      <c r="F47" s="13"/>
      <c r="G47" s="7"/>
      <c r="H47" s="15"/>
      <c r="I47" s="16"/>
      <c r="J47" s="13"/>
      <c r="K47" s="16"/>
      <c r="L47" s="15"/>
      <c r="M47" s="16"/>
      <c r="N47" s="21"/>
      <c r="O47" s="16"/>
      <c r="P47" s="21"/>
      <c r="Q47" s="16"/>
      <c r="R47" s="13"/>
      <c r="S47" s="7"/>
      <c r="T47" s="9">
        <f t="shared" si="2"/>
        <v>0</v>
      </c>
      <c r="U47" s="10">
        <f t="shared" si="3"/>
        <v>45</v>
      </c>
    </row>
    <row r="48" spans="1:22" ht="16.5">
      <c r="A48" s="27"/>
      <c r="B48" s="27"/>
      <c r="C48" s="27"/>
      <c r="D48" s="28"/>
      <c r="E48" s="7"/>
      <c r="F48" s="13"/>
      <c r="G48" s="7"/>
      <c r="H48" s="15"/>
      <c r="I48" s="16"/>
      <c r="J48" s="13"/>
      <c r="K48" s="16"/>
      <c r="L48" s="15"/>
      <c r="M48" s="16"/>
      <c r="N48" s="21"/>
      <c r="O48" s="16"/>
      <c r="P48" s="21"/>
      <c r="Q48" s="16"/>
      <c r="R48" s="13"/>
      <c r="S48" s="7"/>
      <c r="T48" s="9">
        <f t="shared" si="2"/>
        <v>0</v>
      </c>
      <c r="U48" s="10">
        <f t="shared" si="3"/>
        <v>46</v>
      </c>
    </row>
    <row r="49" spans="1:21" ht="16.5">
      <c r="A49" s="27"/>
      <c r="B49" s="27"/>
      <c r="C49" s="27"/>
      <c r="D49" s="28"/>
      <c r="E49" s="7"/>
      <c r="F49" s="13"/>
      <c r="G49" s="7"/>
      <c r="H49" s="15"/>
      <c r="I49" s="16"/>
      <c r="J49" s="13"/>
      <c r="K49" s="16"/>
      <c r="L49" s="15"/>
      <c r="M49" s="16"/>
      <c r="N49" s="21"/>
      <c r="O49" s="16"/>
      <c r="P49" s="21"/>
      <c r="Q49" s="16"/>
      <c r="R49" s="13"/>
      <c r="S49" s="7"/>
      <c r="T49" s="9">
        <f t="shared" si="2"/>
        <v>0</v>
      </c>
      <c r="U49" s="10">
        <f t="shared" si="3"/>
        <v>47</v>
      </c>
    </row>
    <row r="50" spans="1:21" ht="16.5">
      <c r="A50" s="27"/>
      <c r="B50" s="27"/>
      <c r="C50" s="27"/>
      <c r="D50" s="28"/>
      <c r="E50" s="7"/>
      <c r="F50" s="13"/>
      <c r="G50" s="7"/>
      <c r="H50" s="15"/>
      <c r="I50" s="16"/>
      <c r="J50" s="13"/>
      <c r="K50" s="16"/>
      <c r="L50" s="15"/>
      <c r="M50" s="16"/>
      <c r="N50" s="21"/>
      <c r="O50" s="16"/>
      <c r="P50" s="21"/>
      <c r="Q50" s="16"/>
      <c r="R50" s="13"/>
      <c r="S50" s="7"/>
      <c r="T50" s="9">
        <f t="shared" si="2"/>
        <v>0</v>
      </c>
      <c r="U50" s="10">
        <f t="shared" si="3"/>
        <v>48</v>
      </c>
    </row>
    <row r="51" spans="1:21" ht="16.5">
      <c r="A51" s="27"/>
      <c r="B51" s="27"/>
      <c r="C51" s="27"/>
      <c r="D51" s="28"/>
      <c r="E51" s="7"/>
      <c r="F51" s="13"/>
      <c r="G51" s="7"/>
      <c r="H51" s="15"/>
      <c r="I51" s="16"/>
      <c r="J51" s="13"/>
      <c r="K51" s="16"/>
      <c r="L51" s="15"/>
      <c r="M51" s="16"/>
      <c r="N51" s="21"/>
      <c r="O51" s="16"/>
      <c r="P51" s="21"/>
      <c r="Q51" s="16"/>
      <c r="R51" s="13"/>
      <c r="S51" s="7"/>
      <c r="T51" s="9">
        <f t="shared" si="2"/>
        <v>0</v>
      </c>
      <c r="U51" s="10">
        <f t="shared" si="3"/>
        <v>49</v>
      </c>
    </row>
    <row r="52" spans="1:21" ht="16.5">
      <c r="A52" s="27"/>
      <c r="B52" s="27"/>
      <c r="C52" s="27"/>
      <c r="D52" s="28"/>
      <c r="E52" s="7"/>
      <c r="F52" s="13"/>
      <c r="G52" s="7"/>
      <c r="H52" s="15"/>
      <c r="I52" s="16"/>
      <c r="J52" s="13"/>
      <c r="K52" s="16"/>
      <c r="L52" s="15"/>
      <c r="M52" s="16"/>
      <c r="N52" s="21"/>
      <c r="O52" s="16"/>
      <c r="P52" s="21"/>
      <c r="Q52" s="16"/>
      <c r="R52" s="13"/>
      <c r="S52" s="7"/>
      <c r="T52" s="9">
        <f t="shared" si="2"/>
        <v>0</v>
      </c>
      <c r="U52" s="10">
        <f t="shared" si="3"/>
        <v>50</v>
      </c>
    </row>
  </sheetData>
  <sheetProtection selectLockedCells="1" selectUnlockedCells="1"/>
  <mergeCells count="11">
    <mergeCell ref="L1:M1"/>
    <mergeCell ref="N1:O1"/>
    <mergeCell ref="P1:Q1"/>
    <mergeCell ref="R1:S1"/>
    <mergeCell ref="T1:U1"/>
    <mergeCell ref="V1:V2"/>
    <mergeCell ref="A1:C1"/>
    <mergeCell ref="D1:E1"/>
    <mergeCell ref="F1:G1"/>
    <mergeCell ref="H1:I1"/>
    <mergeCell ref="J1:K1"/>
  </mergeCells>
  <conditionalFormatting sqref="B28 A13:C26 A3:C3 B31:B52 A27:A52 C28:C52">
    <cfRule type="expression" dxfId="111" priority="1" stopIfTrue="1">
      <formula>#REF!="F"</formula>
    </cfRule>
    <cfRule type="expression" dxfId="110" priority="2" stopIfTrue="1">
      <formula>#REF!="M"</formula>
    </cfRule>
  </conditionalFormatting>
  <conditionalFormatting sqref="B28 A12:C26 A3:C3 B31:B52 A27:A52 C28:C52">
    <cfRule type="expression" dxfId="109" priority="3" stopIfTrue="1">
      <formula>#REF!="F"</formula>
    </cfRule>
    <cfRule type="expression" dxfId="108" priority="4" stopIfTrue="1">
      <formula>#REF!="M"</formula>
    </cfRule>
  </conditionalFormatting>
  <conditionalFormatting sqref="C27">
    <cfRule type="expression" dxfId="107" priority="5" stopIfTrue="1">
      <formula>#REF!="F"</formula>
    </cfRule>
    <cfRule type="expression" dxfId="106" priority="6" stopIfTrue="1">
      <formula>#REF!="M"</formula>
    </cfRule>
  </conditionalFormatting>
  <conditionalFormatting sqref="C27">
    <cfRule type="expression" dxfId="105" priority="7" stopIfTrue="1">
      <formula>#REF!="F"</formula>
    </cfRule>
    <cfRule type="expression" dxfId="104" priority="8" stopIfTrue="1">
      <formula>#REF!="M"</formula>
    </cfRule>
  </conditionalFormatting>
  <conditionalFormatting sqref="A8:C8">
    <cfRule type="expression" dxfId="103" priority="9" stopIfTrue="1">
      <formula>#REF!="F"</formula>
    </cfRule>
    <cfRule type="expression" dxfId="102" priority="10" stopIfTrue="1">
      <formula>#REF!="M"</formula>
    </cfRule>
  </conditionalFormatting>
  <conditionalFormatting sqref="A9">
    <cfRule type="expression" dxfId="101" priority="11" stopIfTrue="1">
      <formula>#REF!="F"</formula>
    </cfRule>
    <cfRule type="expression" dxfId="100" priority="12" stopIfTrue="1">
      <formula>#REF!="M"</formula>
    </cfRule>
  </conditionalFormatting>
  <conditionalFormatting sqref="A9:B9">
    <cfRule type="expression" dxfId="99" priority="13" stopIfTrue="1">
      <formula>#REF!="F"</formula>
    </cfRule>
    <cfRule type="expression" dxfId="98" priority="14" stopIfTrue="1">
      <formula>#REF!="M"</formula>
    </cfRule>
  </conditionalFormatting>
  <conditionalFormatting sqref="C9">
    <cfRule type="expression" dxfId="97" priority="15" stopIfTrue="1">
      <formula>#REF!="F"</formula>
    </cfRule>
    <cfRule type="expression" dxfId="96" priority="16" stopIfTrue="1">
      <formula>#REF!="M"</formula>
    </cfRule>
  </conditionalFormatting>
  <conditionalFormatting sqref="A9">
    <cfRule type="expression" dxfId="95" priority="17" stopIfTrue="1">
      <formula>#REF!="F"</formula>
    </cfRule>
    <cfRule type="expression" dxfId="94" priority="18" stopIfTrue="1">
      <formula>#REF!="M"</formula>
    </cfRule>
  </conditionalFormatting>
  <conditionalFormatting sqref="A9:C9">
    <cfRule type="expression" dxfId="93" priority="19" stopIfTrue="1">
      <formula>#REF!="F"</formula>
    </cfRule>
    <cfRule type="expression" dxfId="92" priority="20" stopIfTrue="1">
      <formula>#REF!="M"</formula>
    </cfRule>
  </conditionalFormatting>
  <conditionalFormatting sqref="A10">
    <cfRule type="expression" dxfId="91" priority="21" stopIfTrue="1">
      <formula>#REF!="F"</formula>
    </cfRule>
    <cfRule type="expression" dxfId="90" priority="22" stopIfTrue="1">
      <formula>#REF!="M"</formula>
    </cfRule>
  </conditionalFormatting>
  <conditionalFormatting sqref="A10:B10">
    <cfRule type="expression" dxfId="89" priority="23" stopIfTrue="1">
      <formula>#REF!="F"</formula>
    </cfRule>
    <cfRule type="expression" dxfId="88" priority="24" stopIfTrue="1">
      <formula>#REF!="M"</formula>
    </cfRule>
  </conditionalFormatting>
  <conditionalFormatting sqref="C10">
    <cfRule type="expression" dxfId="87" priority="25" stopIfTrue="1">
      <formula>#REF!="F"</formula>
    </cfRule>
    <cfRule type="expression" dxfId="86" priority="26" stopIfTrue="1">
      <formula>#REF!="M"</formula>
    </cfRule>
  </conditionalFormatting>
  <conditionalFormatting sqref="A11:B11">
    <cfRule type="expression" dxfId="85" priority="27" stopIfTrue="1">
      <formula>#REF!="F"</formula>
    </cfRule>
    <cfRule type="expression" dxfId="84" priority="28" stopIfTrue="1">
      <formula>#REF!="M"</formula>
    </cfRule>
  </conditionalFormatting>
  <conditionalFormatting sqref="A12:C12 A8:C9 C9:C10 A9:B11">
    <cfRule type="expression" dxfId="83" priority="29" stopIfTrue="1">
      <formula>#REF!="F"</formula>
    </cfRule>
    <cfRule type="expression" dxfId="82" priority="30" stopIfTrue="1">
      <formula>#REF!="M"</formula>
    </cfRule>
  </conditionalFormatting>
  <conditionalFormatting sqref="A3:C8 B33 A18:C31 B36:B52 A32:A52 C33:C52">
    <cfRule type="expression" dxfId="81" priority="31" stopIfTrue="1">
      <formula>#REF!="F"</formula>
    </cfRule>
    <cfRule type="expression" dxfId="80" priority="32" stopIfTrue="1">
      <formula>#REF!="M"</formula>
    </cfRule>
  </conditionalFormatting>
  <conditionalFormatting sqref="A3:C8 B33 A17:C31 B36:B52 A32:A52 C33:C52">
    <cfRule type="expression" dxfId="79" priority="33" stopIfTrue="1">
      <formula>#REF!="F"</formula>
    </cfRule>
    <cfRule type="expression" dxfId="78" priority="34" stopIfTrue="1">
      <formula>#REF!="M"</formula>
    </cfRule>
  </conditionalFormatting>
  <conditionalFormatting sqref="C32">
    <cfRule type="expression" dxfId="77" priority="35" stopIfTrue="1">
      <formula>#REF!="F"</formula>
    </cfRule>
    <cfRule type="expression" dxfId="76" priority="36" stopIfTrue="1">
      <formula>#REF!="M"</formula>
    </cfRule>
  </conditionalFormatting>
  <conditionalFormatting sqref="C32">
    <cfRule type="expression" dxfId="75" priority="37" stopIfTrue="1">
      <formula>#REF!="F"</formula>
    </cfRule>
    <cfRule type="expression" dxfId="74" priority="38" stopIfTrue="1">
      <formula>#REF!="M"</formula>
    </cfRule>
  </conditionalFormatting>
  <conditionalFormatting sqref="A13:C13">
    <cfRule type="expression" dxfId="73" priority="39" stopIfTrue="1">
      <formula>#REF!="F"</formula>
    </cfRule>
    <cfRule type="expression" dxfId="72" priority="40" stopIfTrue="1">
      <formula>#REF!="M"</formula>
    </cfRule>
  </conditionalFormatting>
  <conditionalFormatting sqref="A14">
    <cfRule type="expression" dxfId="71" priority="41" stopIfTrue="1">
      <formula>#REF!="F"</formula>
    </cfRule>
    <cfRule type="expression" dxfId="70" priority="42" stopIfTrue="1">
      <formula>#REF!="M"</formula>
    </cfRule>
  </conditionalFormatting>
  <conditionalFormatting sqref="A14:B14">
    <cfRule type="expression" dxfId="69" priority="43" stopIfTrue="1">
      <formula>#REF!="F"</formula>
    </cfRule>
    <cfRule type="expression" dxfId="68" priority="44" stopIfTrue="1">
      <formula>#REF!="M"</formula>
    </cfRule>
  </conditionalFormatting>
  <conditionalFormatting sqref="C14">
    <cfRule type="expression" dxfId="67" priority="45" stopIfTrue="1">
      <formula>#REF!="F"</formula>
    </cfRule>
    <cfRule type="expression" dxfId="66" priority="46" stopIfTrue="1">
      <formula>#REF!="M"</formula>
    </cfRule>
  </conditionalFormatting>
  <conditionalFormatting sqref="A14">
    <cfRule type="expression" dxfId="65" priority="47" stopIfTrue="1">
      <formula>#REF!="F"</formula>
    </cfRule>
    <cfRule type="expression" dxfId="64" priority="48" stopIfTrue="1">
      <formula>#REF!="M"</formula>
    </cfRule>
  </conditionalFormatting>
  <conditionalFormatting sqref="A14:C14">
    <cfRule type="expression" dxfId="63" priority="49" stopIfTrue="1">
      <formula>#REF!="F"</formula>
    </cfRule>
    <cfRule type="expression" dxfId="62" priority="50" stopIfTrue="1">
      <formula>#REF!="M"</formula>
    </cfRule>
  </conditionalFormatting>
  <conditionalFormatting sqref="A15">
    <cfRule type="expression" dxfId="61" priority="51" stopIfTrue="1">
      <formula>#REF!="F"</formula>
    </cfRule>
    <cfRule type="expression" dxfId="60" priority="52" stopIfTrue="1">
      <formula>#REF!="M"</formula>
    </cfRule>
  </conditionalFormatting>
  <conditionalFormatting sqref="A15:B15">
    <cfRule type="expression" dxfId="59" priority="53" stopIfTrue="1">
      <formula>#REF!="F"</formula>
    </cfRule>
    <cfRule type="expression" dxfId="58" priority="54" stopIfTrue="1">
      <formula>#REF!="M"</formula>
    </cfRule>
  </conditionalFormatting>
  <conditionalFormatting sqref="C15">
    <cfRule type="expression" dxfId="57" priority="55" stopIfTrue="1">
      <formula>#REF!="F"</formula>
    </cfRule>
    <cfRule type="expression" dxfId="56" priority="56" stopIfTrue="1">
      <formula>#REF!="M"</formula>
    </cfRule>
  </conditionalFormatting>
  <conditionalFormatting sqref="A16:B16">
    <cfRule type="expression" dxfId="55" priority="57" stopIfTrue="1">
      <formula>#REF!="F"</formula>
    </cfRule>
    <cfRule type="expression" dxfId="54" priority="58" stopIfTrue="1">
      <formula>#REF!="M"</formula>
    </cfRule>
  </conditionalFormatting>
  <conditionalFormatting sqref="A17:C17 A13:C14 C15 A15:B16">
    <cfRule type="expression" dxfId="53" priority="59" stopIfTrue="1">
      <formula>#REF!="F"</formula>
    </cfRule>
    <cfRule type="expression" dxfId="52" priority="60" stopIfTrue="1">
      <formula>#REF!="M"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V192"/>
  <sheetViews>
    <sheetView workbookViewId="0">
      <selection activeCell="X7" sqref="X7"/>
    </sheetView>
  </sheetViews>
  <sheetFormatPr baseColWidth="10" defaultColWidth="11" defaultRowHeight="15"/>
  <cols>
    <col min="1" max="1" width="19.7109375" style="36" bestFit="1" customWidth="1"/>
    <col min="2" max="2" width="9.85546875" style="36" bestFit="1" customWidth="1"/>
    <col min="3" max="3" width="22.140625" style="36" bestFit="1" customWidth="1"/>
    <col min="4" max="4" width="4.140625" customWidth="1"/>
    <col min="5" max="5" width="7.28515625" customWidth="1"/>
    <col min="6" max="6" width="4.140625" customWidth="1"/>
    <col min="7" max="7" width="7.28515625" style="63" customWidth="1"/>
    <col min="8" max="8" width="4.140625" customWidth="1"/>
    <col min="9" max="9" width="7.28515625" style="63" customWidth="1"/>
    <col min="10" max="10" width="4.140625" style="62" customWidth="1"/>
    <col min="11" max="11" width="7.28515625" style="62" customWidth="1"/>
    <col min="12" max="12" width="4.140625" customWidth="1"/>
    <col min="13" max="13" width="7.28515625" style="63" customWidth="1"/>
    <col min="14" max="14" width="4.140625" style="63" customWidth="1"/>
    <col min="15" max="15" width="7.28515625" style="63" customWidth="1"/>
    <col min="16" max="16" width="4.140625" customWidth="1"/>
    <col min="17" max="17" width="7.28515625" customWidth="1"/>
    <col min="18" max="18" width="4.140625" style="2" customWidth="1"/>
    <col min="19" max="19" width="7.28515625" customWidth="1"/>
    <col min="20" max="20" width="12.85546875" customWidth="1"/>
    <col min="21" max="21" width="12.7109375" customWidth="1"/>
    <col min="22" max="22" width="19.85546875" customWidth="1"/>
  </cols>
  <sheetData>
    <row r="1" spans="1:22" ht="15" customHeight="1">
      <c r="A1" s="120" t="s">
        <v>236</v>
      </c>
      <c r="B1" s="120"/>
      <c r="C1" s="120"/>
      <c r="D1" s="117">
        <v>43135</v>
      </c>
      <c r="E1" s="117"/>
      <c r="F1" s="117">
        <v>43149</v>
      </c>
      <c r="G1" s="117"/>
      <c r="H1" s="116">
        <v>43177</v>
      </c>
      <c r="I1" s="116"/>
      <c r="J1" s="116">
        <v>43212</v>
      </c>
      <c r="K1" s="116"/>
      <c r="L1" s="116">
        <v>43221</v>
      </c>
      <c r="M1" s="116"/>
      <c r="N1" s="116">
        <v>43239</v>
      </c>
      <c r="O1" s="116"/>
      <c r="P1" s="116">
        <v>43253</v>
      </c>
      <c r="Q1" s="116"/>
      <c r="R1" s="117">
        <v>43267</v>
      </c>
      <c r="S1" s="117"/>
      <c r="T1" s="118" t="s">
        <v>1</v>
      </c>
      <c r="U1" s="118"/>
      <c r="V1" s="119" t="s">
        <v>2</v>
      </c>
    </row>
    <row r="2" spans="1:22" ht="18">
      <c r="A2" s="38" t="s">
        <v>3</v>
      </c>
      <c r="B2" s="5" t="s">
        <v>4</v>
      </c>
      <c r="C2" s="5" t="s">
        <v>5</v>
      </c>
      <c r="D2" s="6" t="s">
        <v>6</v>
      </c>
      <c r="E2" s="7" t="s">
        <v>7</v>
      </c>
      <c r="F2" s="6" t="s">
        <v>6</v>
      </c>
      <c r="G2" s="7" t="s">
        <v>7</v>
      </c>
      <c r="H2" s="8" t="s">
        <v>6</v>
      </c>
      <c r="I2" s="7" t="s">
        <v>7</v>
      </c>
      <c r="J2" s="6" t="s">
        <v>6</v>
      </c>
      <c r="K2" s="7" t="s">
        <v>7</v>
      </c>
      <c r="L2" s="8" t="s">
        <v>6</v>
      </c>
      <c r="M2" s="7" t="s">
        <v>7</v>
      </c>
      <c r="N2" s="6" t="s">
        <v>6</v>
      </c>
      <c r="O2" s="7" t="s">
        <v>7</v>
      </c>
      <c r="P2" s="6" t="s">
        <v>6</v>
      </c>
      <c r="Q2" s="7" t="s">
        <v>7</v>
      </c>
      <c r="R2" s="6" t="s">
        <v>6</v>
      </c>
      <c r="S2" s="7" t="s">
        <v>7</v>
      </c>
      <c r="T2" s="9" t="s">
        <v>8</v>
      </c>
      <c r="U2" s="10" t="s">
        <v>9</v>
      </c>
      <c r="V2" s="119"/>
    </row>
    <row r="3" spans="1:22" ht="16.5">
      <c r="A3" s="105" t="s">
        <v>239</v>
      </c>
      <c r="B3" s="105" t="s">
        <v>213</v>
      </c>
      <c r="C3" s="105" t="s">
        <v>52</v>
      </c>
      <c r="D3" s="102">
        <v>3</v>
      </c>
      <c r="E3" s="7">
        <v>65</v>
      </c>
      <c r="F3" s="13">
        <v>3</v>
      </c>
      <c r="G3" s="7">
        <v>65</v>
      </c>
      <c r="H3" s="15">
        <v>3</v>
      </c>
      <c r="I3" s="16">
        <v>65</v>
      </c>
      <c r="J3" s="13"/>
      <c r="K3" s="16"/>
      <c r="L3" s="15">
        <v>2</v>
      </c>
      <c r="M3" s="16">
        <v>80</v>
      </c>
      <c r="N3" s="21">
        <v>1</v>
      </c>
      <c r="O3" s="16">
        <v>100</v>
      </c>
      <c r="P3" s="21"/>
      <c r="Q3" s="16"/>
      <c r="R3" s="13"/>
      <c r="S3" s="7"/>
      <c r="T3" s="9">
        <f t="shared" ref="T3:T47" si="0">E3+G3+I3+K3+M3+S3+O3+Q3</f>
        <v>375</v>
      </c>
      <c r="U3" s="10">
        <v>1</v>
      </c>
      <c r="V3" s="19">
        <v>5</v>
      </c>
    </row>
    <row r="4" spans="1:22" ht="16.5">
      <c r="A4" s="105" t="s">
        <v>40</v>
      </c>
      <c r="B4" s="105" t="s">
        <v>238</v>
      </c>
      <c r="C4" s="105" t="s">
        <v>81</v>
      </c>
      <c r="D4" s="102">
        <v>2</v>
      </c>
      <c r="E4" s="7">
        <v>80</v>
      </c>
      <c r="F4" s="13">
        <v>2</v>
      </c>
      <c r="G4" s="7">
        <v>80</v>
      </c>
      <c r="H4" s="15">
        <v>5</v>
      </c>
      <c r="I4" s="16">
        <v>50</v>
      </c>
      <c r="J4" s="13">
        <v>2</v>
      </c>
      <c r="K4" s="16">
        <v>80</v>
      </c>
      <c r="L4" s="15"/>
      <c r="M4" s="16"/>
      <c r="N4" s="21">
        <v>2</v>
      </c>
      <c r="O4" s="16">
        <v>80</v>
      </c>
      <c r="P4" s="21"/>
      <c r="Q4" s="16"/>
      <c r="R4" s="13"/>
      <c r="S4" s="7"/>
      <c r="T4" s="9">
        <f t="shared" si="0"/>
        <v>370</v>
      </c>
      <c r="U4" s="10">
        <f t="shared" ref="U4:U35" si="1">U3+1</f>
        <v>2</v>
      </c>
      <c r="V4" s="19">
        <v>5</v>
      </c>
    </row>
    <row r="5" spans="1:22" ht="16.5">
      <c r="A5" s="105" t="s">
        <v>167</v>
      </c>
      <c r="B5" s="105" t="s">
        <v>237</v>
      </c>
      <c r="C5" s="105" t="s">
        <v>24</v>
      </c>
      <c r="D5" s="102">
        <v>1</v>
      </c>
      <c r="E5" s="7">
        <v>100</v>
      </c>
      <c r="F5" s="13">
        <v>1</v>
      </c>
      <c r="G5" s="7">
        <v>100</v>
      </c>
      <c r="H5" s="15">
        <v>6</v>
      </c>
      <c r="I5" s="16">
        <v>46</v>
      </c>
      <c r="J5" s="13"/>
      <c r="K5" s="16"/>
      <c r="L5" s="15">
        <v>4</v>
      </c>
      <c r="M5" s="16">
        <v>55</v>
      </c>
      <c r="N5" s="21">
        <v>3</v>
      </c>
      <c r="O5" s="16">
        <v>65</v>
      </c>
      <c r="P5" s="18"/>
      <c r="Q5" s="17"/>
      <c r="R5" s="13"/>
      <c r="S5" s="7"/>
      <c r="T5" s="9">
        <f t="shared" si="0"/>
        <v>366</v>
      </c>
      <c r="U5" s="10">
        <f t="shared" si="1"/>
        <v>3</v>
      </c>
      <c r="V5" s="19">
        <v>5</v>
      </c>
    </row>
    <row r="6" spans="1:22" ht="16.5">
      <c r="A6" s="105" t="s">
        <v>243</v>
      </c>
      <c r="B6" s="105" t="s">
        <v>244</v>
      </c>
      <c r="C6" s="105" t="s">
        <v>128</v>
      </c>
      <c r="D6" s="102">
        <v>7</v>
      </c>
      <c r="E6" s="7">
        <v>44</v>
      </c>
      <c r="F6" s="13">
        <v>6</v>
      </c>
      <c r="G6" s="7">
        <v>46</v>
      </c>
      <c r="H6" s="15">
        <v>9</v>
      </c>
      <c r="I6" s="16">
        <v>40</v>
      </c>
      <c r="J6" s="13">
        <v>1</v>
      </c>
      <c r="K6" s="16">
        <v>100</v>
      </c>
      <c r="L6" s="15"/>
      <c r="M6" s="16"/>
      <c r="N6" s="21"/>
      <c r="O6" s="16"/>
      <c r="P6" s="21"/>
      <c r="Q6" s="16"/>
      <c r="R6" s="13"/>
      <c r="S6" s="7"/>
      <c r="T6" s="9">
        <f t="shared" si="0"/>
        <v>230</v>
      </c>
      <c r="U6" s="10">
        <f t="shared" si="1"/>
        <v>4</v>
      </c>
      <c r="V6" s="19">
        <v>4</v>
      </c>
    </row>
    <row r="7" spans="1:22" ht="16.5">
      <c r="A7" s="105" t="s">
        <v>245</v>
      </c>
      <c r="B7" s="105" t="s">
        <v>92</v>
      </c>
      <c r="C7" s="105" t="s">
        <v>24</v>
      </c>
      <c r="D7" s="102">
        <v>14</v>
      </c>
      <c r="E7" s="7">
        <v>30</v>
      </c>
      <c r="F7" s="13">
        <v>8</v>
      </c>
      <c r="G7" s="7">
        <v>42</v>
      </c>
      <c r="H7" s="15">
        <v>11</v>
      </c>
      <c r="I7" s="16">
        <v>36</v>
      </c>
      <c r="J7" s="13">
        <v>4</v>
      </c>
      <c r="K7" s="16">
        <v>55</v>
      </c>
      <c r="L7" s="15"/>
      <c r="M7" s="16"/>
      <c r="N7" s="21">
        <v>4</v>
      </c>
      <c r="O7" s="16">
        <v>55</v>
      </c>
      <c r="P7" s="21"/>
      <c r="Q7" s="16"/>
      <c r="R7" s="13"/>
      <c r="S7" s="7"/>
      <c r="T7" s="9">
        <f t="shared" si="0"/>
        <v>218</v>
      </c>
      <c r="U7" s="10">
        <f t="shared" si="1"/>
        <v>5</v>
      </c>
      <c r="V7" s="19">
        <v>5</v>
      </c>
    </row>
    <row r="8" spans="1:22" ht="16.5">
      <c r="A8" s="105" t="s">
        <v>246</v>
      </c>
      <c r="B8" s="105" t="s">
        <v>247</v>
      </c>
      <c r="C8" s="105" t="s">
        <v>15</v>
      </c>
      <c r="D8" s="102">
        <v>11</v>
      </c>
      <c r="E8" s="7">
        <v>36</v>
      </c>
      <c r="F8" s="13">
        <v>15</v>
      </c>
      <c r="G8" s="7">
        <v>30</v>
      </c>
      <c r="H8" s="15">
        <v>20</v>
      </c>
      <c r="I8" s="16">
        <v>25</v>
      </c>
      <c r="J8" s="13">
        <v>9</v>
      </c>
      <c r="K8" s="16">
        <v>40</v>
      </c>
      <c r="L8" s="15">
        <v>8</v>
      </c>
      <c r="M8" s="16">
        <v>42</v>
      </c>
      <c r="N8" s="21">
        <v>11</v>
      </c>
      <c r="O8" s="16">
        <v>38</v>
      </c>
      <c r="P8" s="21"/>
      <c r="Q8" s="16"/>
      <c r="R8" s="13"/>
      <c r="S8" s="7"/>
      <c r="T8" s="9">
        <f t="shared" si="0"/>
        <v>211</v>
      </c>
      <c r="U8" s="10">
        <f t="shared" si="1"/>
        <v>6</v>
      </c>
      <c r="V8" s="19">
        <v>6</v>
      </c>
    </row>
    <row r="9" spans="1:22" ht="16.5">
      <c r="A9" s="105" t="s">
        <v>40</v>
      </c>
      <c r="B9" s="105" t="s">
        <v>253</v>
      </c>
      <c r="C9" s="105" t="s">
        <v>24</v>
      </c>
      <c r="D9" s="102">
        <v>16</v>
      </c>
      <c r="E9" s="26">
        <v>28</v>
      </c>
      <c r="F9" s="13">
        <v>18</v>
      </c>
      <c r="G9" s="7">
        <v>27</v>
      </c>
      <c r="H9" s="15"/>
      <c r="I9" s="16"/>
      <c r="J9" s="13">
        <v>4</v>
      </c>
      <c r="K9" s="16">
        <v>55</v>
      </c>
      <c r="L9" s="15">
        <v>6</v>
      </c>
      <c r="M9" s="16">
        <v>46</v>
      </c>
      <c r="N9" s="21">
        <v>7</v>
      </c>
      <c r="O9" s="16">
        <v>44</v>
      </c>
      <c r="P9" s="21"/>
      <c r="Q9" s="16"/>
      <c r="R9" s="13"/>
      <c r="S9" s="7"/>
      <c r="T9" s="9">
        <f t="shared" si="0"/>
        <v>200</v>
      </c>
      <c r="U9" s="10">
        <f t="shared" si="1"/>
        <v>7</v>
      </c>
      <c r="V9" s="19">
        <v>5</v>
      </c>
    </row>
    <row r="10" spans="1:22" ht="16.5">
      <c r="A10" s="103" t="s">
        <v>379</v>
      </c>
      <c r="B10" s="103" t="s">
        <v>380</v>
      </c>
      <c r="C10" s="106" t="s">
        <v>273</v>
      </c>
      <c r="D10" s="12"/>
      <c r="E10" s="26"/>
      <c r="F10" s="13"/>
      <c r="G10" s="7"/>
      <c r="H10" s="15">
        <v>1</v>
      </c>
      <c r="I10" s="16">
        <v>100</v>
      </c>
      <c r="J10" s="13"/>
      <c r="K10" s="16"/>
      <c r="L10" s="15">
        <v>1</v>
      </c>
      <c r="M10" s="16">
        <v>100</v>
      </c>
      <c r="N10" s="21"/>
      <c r="O10" s="16"/>
      <c r="P10" s="21"/>
      <c r="Q10" s="16"/>
      <c r="R10" s="13"/>
      <c r="S10" s="7"/>
      <c r="T10" s="9">
        <f t="shared" si="0"/>
        <v>200</v>
      </c>
      <c r="U10" s="10">
        <f t="shared" si="1"/>
        <v>8</v>
      </c>
      <c r="V10" s="19">
        <v>2</v>
      </c>
    </row>
    <row r="11" spans="1:22" ht="16.5">
      <c r="A11" s="105" t="s">
        <v>57</v>
      </c>
      <c r="B11" s="105" t="s">
        <v>240</v>
      </c>
      <c r="C11" s="105" t="s">
        <v>15</v>
      </c>
      <c r="D11" s="102">
        <v>4</v>
      </c>
      <c r="E11" s="7">
        <v>55</v>
      </c>
      <c r="F11" s="13">
        <v>4</v>
      </c>
      <c r="G11" s="7">
        <v>55</v>
      </c>
      <c r="H11" s="15">
        <v>10</v>
      </c>
      <c r="I11" s="16">
        <v>38</v>
      </c>
      <c r="J11" s="13">
        <v>6</v>
      </c>
      <c r="K11" s="16">
        <v>46</v>
      </c>
      <c r="L11" s="15"/>
      <c r="M11" s="16"/>
      <c r="N11" s="21"/>
      <c r="O11" s="16"/>
      <c r="P11" s="21"/>
      <c r="Q11" s="16"/>
      <c r="R11" s="13"/>
      <c r="S11" s="14"/>
      <c r="T11" s="9">
        <f t="shared" si="0"/>
        <v>194</v>
      </c>
      <c r="U11" s="10">
        <f t="shared" si="1"/>
        <v>9</v>
      </c>
      <c r="V11" s="19">
        <v>4</v>
      </c>
    </row>
    <row r="12" spans="1:22" ht="16.5">
      <c r="A12" s="105" t="s">
        <v>248</v>
      </c>
      <c r="B12" s="105" t="s">
        <v>249</v>
      </c>
      <c r="C12" s="105" t="s">
        <v>159</v>
      </c>
      <c r="D12" s="102">
        <v>12</v>
      </c>
      <c r="E12" s="7">
        <v>34</v>
      </c>
      <c r="F12" s="13">
        <v>14</v>
      </c>
      <c r="G12" s="7">
        <v>32</v>
      </c>
      <c r="H12" s="15"/>
      <c r="I12" s="16"/>
      <c r="J12" s="13">
        <v>11</v>
      </c>
      <c r="K12" s="16">
        <v>36</v>
      </c>
      <c r="L12" s="15">
        <v>10</v>
      </c>
      <c r="M12" s="16">
        <v>38</v>
      </c>
      <c r="N12" s="21">
        <v>15</v>
      </c>
      <c r="O12" s="16">
        <v>30</v>
      </c>
      <c r="P12" s="18"/>
      <c r="Q12" s="17"/>
      <c r="R12" s="13"/>
      <c r="S12" s="7"/>
      <c r="T12" s="9">
        <f t="shared" si="0"/>
        <v>170</v>
      </c>
      <c r="U12" s="10">
        <f t="shared" si="1"/>
        <v>10</v>
      </c>
      <c r="V12" s="19">
        <v>5</v>
      </c>
    </row>
    <row r="13" spans="1:22" ht="16.5">
      <c r="A13" s="103" t="s">
        <v>258</v>
      </c>
      <c r="B13" s="103" t="s">
        <v>259</v>
      </c>
      <c r="C13" s="105" t="s">
        <v>24</v>
      </c>
      <c r="D13" s="12"/>
      <c r="E13" s="7"/>
      <c r="F13" s="13">
        <v>7</v>
      </c>
      <c r="G13" s="29">
        <v>44</v>
      </c>
      <c r="H13" s="15">
        <v>15</v>
      </c>
      <c r="I13" s="16">
        <v>29</v>
      </c>
      <c r="J13" s="13"/>
      <c r="K13" s="16"/>
      <c r="L13" s="15">
        <v>5</v>
      </c>
      <c r="M13" s="16">
        <v>50</v>
      </c>
      <c r="N13" s="21">
        <v>10</v>
      </c>
      <c r="O13" s="16">
        <v>40</v>
      </c>
      <c r="P13" s="21"/>
      <c r="Q13" s="16"/>
      <c r="R13" s="13"/>
      <c r="S13" s="7"/>
      <c r="T13" s="9">
        <f t="shared" si="0"/>
        <v>163</v>
      </c>
      <c r="U13" s="10">
        <f t="shared" si="1"/>
        <v>11</v>
      </c>
      <c r="V13" s="19">
        <v>4</v>
      </c>
    </row>
    <row r="14" spans="1:22" ht="16.5">
      <c r="A14" s="103" t="s">
        <v>267</v>
      </c>
      <c r="B14" s="103" t="s">
        <v>268</v>
      </c>
      <c r="C14" s="106" t="s">
        <v>15</v>
      </c>
      <c r="D14" s="12"/>
      <c r="E14" s="7"/>
      <c r="F14" s="13">
        <v>11</v>
      </c>
      <c r="G14" s="7">
        <v>36</v>
      </c>
      <c r="H14" s="15">
        <v>13</v>
      </c>
      <c r="I14" s="16">
        <v>32</v>
      </c>
      <c r="J14" s="13">
        <v>6</v>
      </c>
      <c r="K14" s="16">
        <v>46</v>
      </c>
      <c r="L14" s="15">
        <v>7</v>
      </c>
      <c r="M14" s="16">
        <v>44</v>
      </c>
      <c r="N14" s="21"/>
      <c r="O14" s="16"/>
      <c r="P14" s="21"/>
      <c r="Q14" s="16"/>
      <c r="R14" s="13"/>
      <c r="S14" s="7"/>
      <c r="T14" s="9">
        <f t="shared" si="0"/>
        <v>158</v>
      </c>
      <c r="U14" s="10">
        <f t="shared" si="1"/>
        <v>12</v>
      </c>
      <c r="V14" s="19">
        <v>4</v>
      </c>
    </row>
    <row r="15" spans="1:22" ht="16.5">
      <c r="A15" s="105" t="s">
        <v>261</v>
      </c>
      <c r="B15" s="105" t="s">
        <v>262</v>
      </c>
      <c r="C15" s="105" t="s">
        <v>128</v>
      </c>
      <c r="D15" s="102">
        <v>9</v>
      </c>
      <c r="E15" s="7">
        <v>40</v>
      </c>
      <c r="F15" s="13"/>
      <c r="G15" s="7"/>
      <c r="H15" s="15">
        <v>17</v>
      </c>
      <c r="I15" s="16">
        <v>27</v>
      </c>
      <c r="J15" s="13">
        <v>5</v>
      </c>
      <c r="K15" s="16">
        <v>50</v>
      </c>
      <c r="L15" s="15">
        <v>9</v>
      </c>
      <c r="M15" s="16">
        <v>40</v>
      </c>
      <c r="N15" s="21"/>
      <c r="O15" s="16"/>
      <c r="P15" s="18"/>
      <c r="Q15" s="17"/>
      <c r="R15" s="13"/>
      <c r="S15" s="7"/>
      <c r="T15" s="9">
        <f t="shared" si="0"/>
        <v>157</v>
      </c>
      <c r="U15" s="10">
        <f t="shared" si="1"/>
        <v>13</v>
      </c>
      <c r="V15" s="19">
        <v>4</v>
      </c>
    </row>
    <row r="16" spans="1:22" ht="16.5">
      <c r="A16" s="105" t="s">
        <v>254</v>
      </c>
      <c r="B16" s="105" t="s">
        <v>255</v>
      </c>
      <c r="C16" s="105" t="s">
        <v>128</v>
      </c>
      <c r="D16" s="102">
        <v>5</v>
      </c>
      <c r="E16" s="7">
        <v>50</v>
      </c>
      <c r="F16" s="13"/>
      <c r="G16" s="7"/>
      <c r="H16" s="15"/>
      <c r="I16" s="16"/>
      <c r="J16" s="13">
        <v>1</v>
      </c>
      <c r="K16" s="16">
        <v>100</v>
      </c>
      <c r="L16" s="15"/>
      <c r="M16" s="16"/>
      <c r="N16" s="21"/>
      <c r="O16" s="16"/>
      <c r="P16" s="21"/>
      <c r="Q16" s="16"/>
      <c r="R16" s="13"/>
      <c r="S16" s="7"/>
      <c r="T16" s="9">
        <f t="shared" si="0"/>
        <v>150</v>
      </c>
      <c r="U16" s="10">
        <f t="shared" si="1"/>
        <v>14</v>
      </c>
      <c r="V16" s="19">
        <v>2</v>
      </c>
    </row>
    <row r="17" spans="1:22" ht="16.5">
      <c r="A17" s="105" t="s">
        <v>241</v>
      </c>
      <c r="B17" s="105" t="s">
        <v>242</v>
      </c>
      <c r="C17" s="105" t="s">
        <v>15</v>
      </c>
      <c r="D17" s="102">
        <v>6</v>
      </c>
      <c r="E17" s="7">
        <v>46</v>
      </c>
      <c r="F17" s="13">
        <v>5</v>
      </c>
      <c r="G17" s="7">
        <v>50</v>
      </c>
      <c r="H17" s="15">
        <v>7</v>
      </c>
      <c r="I17" s="16">
        <v>44</v>
      </c>
      <c r="J17" s="13"/>
      <c r="K17" s="16"/>
      <c r="L17" s="15"/>
      <c r="M17" s="16"/>
      <c r="N17" s="21"/>
      <c r="O17" s="16"/>
      <c r="P17" s="18"/>
      <c r="Q17" s="17"/>
      <c r="R17" s="13"/>
      <c r="S17" s="14"/>
      <c r="T17" s="9">
        <f t="shared" si="0"/>
        <v>140</v>
      </c>
      <c r="U17" s="10">
        <f t="shared" si="1"/>
        <v>15</v>
      </c>
      <c r="V17" s="19">
        <v>3</v>
      </c>
    </row>
    <row r="18" spans="1:22" ht="16.5">
      <c r="A18" s="105" t="s">
        <v>251</v>
      </c>
      <c r="B18" s="105" t="s">
        <v>252</v>
      </c>
      <c r="C18" s="105" t="s">
        <v>159</v>
      </c>
      <c r="D18" s="102">
        <v>15</v>
      </c>
      <c r="E18" s="7">
        <v>29</v>
      </c>
      <c r="F18" s="13">
        <v>19</v>
      </c>
      <c r="G18" s="7">
        <v>26</v>
      </c>
      <c r="H18" s="15">
        <v>26</v>
      </c>
      <c r="I18" s="16">
        <v>20</v>
      </c>
      <c r="J18" s="13">
        <v>11</v>
      </c>
      <c r="K18" s="16">
        <v>36</v>
      </c>
      <c r="L18" s="15"/>
      <c r="M18" s="16"/>
      <c r="N18" s="21">
        <v>18</v>
      </c>
      <c r="O18" s="16">
        <v>27</v>
      </c>
      <c r="P18" s="21"/>
      <c r="Q18" s="16"/>
      <c r="R18" s="13"/>
      <c r="S18" s="7"/>
      <c r="T18" s="9">
        <f t="shared" si="0"/>
        <v>138</v>
      </c>
      <c r="U18" s="10">
        <f t="shared" si="1"/>
        <v>16</v>
      </c>
      <c r="V18" s="19">
        <v>5</v>
      </c>
    </row>
    <row r="19" spans="1:22" ht="16.5">
      <c r="A19" s="103" t="s">
        <v>418</v>
      </c>
      <c r="B19" s="103" t="s">
        <v>419</v>
      </c>
      <c r="C19" s="103" t="s">
        <v>15</v>
      </c>
      <c r="D19" s="12"/>
      <c r="E19" s="7"/>
      <c r="F19" s="13"/>
      <c r="G19" s="7"/>
      <c r="H19" s="15"/>
      <c r="I19" s="16"/>
      <c r="J19" s="13">
        <v>3</v>
      </c>
      <c r="K19" s="16">
        <v>65</v>
      </c>
      <c r="L19" s="15">
        <v>12</v>
      </c>
      <c r="M19" s="16">
        <v>34</v>
      </c>
      <c r="N19" s="21">
        <v>12</v>
      </c>
      <c r="O19" s="16">
        <v>36</v>
      </c>
      <c r="P19" s="21"/>
      <c r="Q19" s="16"/>
      <c r="R19" s="13"/>
      <c r="S19" s="7"/>
      <c r="T19" s="9">
        <f t="shared" si="0"/>
        <v>135</v>
      </c>
      <c r="U19" s="10">
        <f t="shared" si="1"/>
        <v>17</v>
      </c>
      <c r="V19" s="2">
        <v>3</v>
      </c>
    </row>
    <row r="20" spans="1:22" ht="16.5">
      <c r="A20" s="105" t="s">
        <v>250</v>
      </c>
      <c r="B20" s="105" t="s">
        <v>189</v>
      </c>
      <c r="C20" s="105" t="s">
        <v>81</v>
      </c>
      <c r="D20" s="102">
        <v>19</v>
      </c>
      <c r="E20" s="7">
        <v>26</v>
      </c>
      <c r="F20" s="13">
        <v>12</v>
      </c>
      <c r="G20" s="7">
        <v>34</v>
      </c>
      <c r="H20" s="15"/>
      <c r="I20" s="16"/>
      <c r="J20" s="13">
        <v>7</v>
      </c>
      <c r="K20" s="16">
        <v>44</v>
      </c>
      <c r="L20" s="15"/>
      <c r="M20" s="16"/>
      <c r="N20" s="21">
        <v>16</v>
      </c>
      <c r="O20" s="16">
        <v>29</v>
      </c>
      <c r="P20" s="21"/>
      <c r="Q20" s="16"/>
      <c r="R20" s="13"/>
      <c r="S20" s="7"/>
      <c r="T20" s="9">
        <f t="shared" si="0"/>
        <v>133</v>
      </c>
      <c r="U20" s="10">
        <f t="shared" si="1"/>
        <v>18</v>
      </c>
      <c r="V20" s="19">
        <v>4</v>
      </c>
    </row>
    <row r="21" spans="1:22" ht="16.5">
      <c r="A21" s="105" t="s">
        <v>135</v>
      </c>
      <c r="B21" s="105" t="s">
        <v>260</v>
      </c>
      <c r="C21" s="105" t="s">
        <v>84</v>
      </c>
      <c r="D21" s="102">
        <v>8</v>
      </c>
      <c r="E21" s="7">
        <v>42</v>
      </c>
      <c r="F21" s="13"/>
      <c r="G21" s="7"/>
      <c r="H21" s="15">
        <v>2</v>
      </c>
      <c r="I21" s="16">
        <v>80</v>
      </c>
      <c r="J21" s="13"/>
      <c r="K21" s="16"/>
      <c r="L21" s="15"/>
      <c r="M21" s="16"/>
      <c r="N21" s="21"/>
      <c r="O21" s="16"/>
      <c r="P21" s="21"/>
      <c r="Q21" s="16"/>
      <c r="R21" s="13"/>
      <c r="S21" s="7"/>
      <c r="T21" s="9">
        <f t="shared" si="0"/>
        <v>122</v>
      </c>
      <c r="U21" s="10">
        <f t="shared" si="1"/>
        <v>19</v>
      </c>
      <c r="V21" s="19">
        <v>2</v>
      </c>
    </row>
    <row r="22" spans="1:22" ht="16.5">
      <c r="A22" s="104" t="s">
        <v>381</v>
      </c>
      <c r="B22" s="104" t="s">
        <v>382</v>
      </c>
      <c r="C22" s="106" t="s">
        <v>15</v>
      </c>
      <c r="D22" s="12"/>
      <c r="E22" s="7"/>
      <c r="F22" s="13"/>
      <c r="G22" s="7"/>
      <c r="H22" s="15">
        <v>4</v>
      </c>
      <c r="I22" s="16">
        <v>55</v>
      </c>
      <c r="J22" s="13">
        <v>3</v>
      </c>
      <c r="K22" s="16">
        <v>65</v>
      </c>
      <c r="L22" s="15"/>
      <c r="M22" s="16"/>
      <c r="N22" s="21"/>
      <c r="O22" s="16"/>
      <c r="P22" s="21"/>
      <c r="Q22" s="16"/>
      <c r="R22" s="13"/>
      <c r="S22" s="7"/>
      <c r="T22" s="9">
        <f t="shared" si="0"/>
        <v>120</v>
      </c>
      <c r="U22" s="10">
        <f t="shared" si="1"/>
        <v>20</v>
      </c>
      <c r="V22" s="30">
        <v>2</v>
      </c>
    </row>
    <row r="23" spans="1:22" ht="16.5">
      <c r="A23" s="105" t="s">
        <v>274</v>
      </c>
      <c r="B23" s="105" t="s">
        <v>275</v>
      </c>
      <c r="C23" s="105" t="s">
        <v>81</v>
      </c>
      <c r="D23" s="102">
        <v>20</v>
      </c>
      <c r="E23" s="7">
        <v>25</v>
      </c>
      <c r="F23" s="13"/>
      <c r="G23" s="34"/>
      <c r="H23" s="15"/>
      <c r="I23" s="16"/>
      <c r="J23" s="13">
        <v>10</v>
      </c>
      <c r="K23" s="16">
        <v>38</v>
      </c>
      <c r="L23" s="15"/>
      <c r="M23" s="16"/>
      <c r="N23" s="21">
        <v>13</v>
      </c>
      <c r="O23" s="16">
        <v>34</v>
      </c>
      <c r="P23" s="21"/>
      <c r="Q23" s="16"/>
      <c r="R23" s="13"/>
      <c r="S23" s="7"/>
      <c r="T23" s="9">
        <f t="shared" si="0"/>
        <v>97</v>
      </c>
      <c r="U23" s="10">
        <f t="shared" si="1"/>
        <v>21</v>
      </c>
      <c r="V23" s="19">
        <v>3</v>
      </c>
    </row>
    <row r="24" spans="1:22" ht="16.5">
      <c r="A24" s="105" t="s">
        <v>256</v>
      </c>
      <c r="B24" s="105" t="s">
        <v>257</v>
      </c>
      <c r="C24" s="105" t="s">
        <v>81</v>
      </c>
      <c r="D24" s="102">
        <v>18</v>
      </c>
      <c r="E24" s="7">
        <v>27</v>
      </c>
      <c r="F24" s="13">
        <v>23</v>
      </c>
      <c r="G24" s="7">
        <v>23</v>
      </c>
      <c r="H24" s="15"/>
      <c r="I24" s="16"/>
      <c r="J24" s="13">
        <v>7</v>
      </c>
      <c r="K24" s="16">
        <v>44</v>
      </c>
      <c r="L24" s="15"/>
      <c r="M24" s="16"/>
      <c r="N24" s="21"/>
      <c r="O24" s="16"/>
      <c r="P24" s="21"/>
      <c r="Q24" s="16"/>
      <c r="R24" s="13"/>
      <c r="S24" s="7"/>
      <c r="T24" s="9">
        <f t="shared" si="0"/>
        <v>94</v>
      </c>
      <c r="U24" s="10">
        <f t="shared" si="1"/>
        <v>22</v>
      </c>
      <c r="V24" s="19">
        <v>3</v>
      </c>
    </row>
    <row r="25" spans="1:22" ht="16.5">
      <c r="A25" s="103" t="s">
        <v>383</v>
      </c>
      <c r="B25" s="103" t="s">
        <v>384</v>
      </c>
      <c r="C25" s="103" t="s">
        <v>377</v>
      </c>
      <c r="D25" s="12"/>
      <c r="E25" s="7"/>
      <c r="F25" s="13"/>
      <c r="G25" s="7"/>
      <c r="H25" s="15">
        <v>8</v>
      </c>
      <c r="I25" s="16">
        <v>42</v>
      </c>
      <c r="J25" s="13">
        <v>5</v>
      </c>
      <c r="K25" s="16">
        <v>50</v>
      </c>
      <c r="L25" s="15"/>
      <c r="M25" s="16"/>
      <c r="N25" s="21"/>
      <c r="O25" s="16"/>
      <c r="P25" s="21"/>
      <c r="Q25" s="16"/>
      <c r="R25" s="13"/>
      <c r="S25" s="7"/>
      <c r="T25" s="9">
        <f t="shared" si="0"/>
        <v>92</v>
      </c>
      <c r="U25" s="10">
        <f t="shared" si="1"/>
        <v>23</v>
      </c>
      <c r="V25" s="2">
        <v>2</v>
      </c>
    </row>
    <row r="26" spans="1:22" ht="16.5">
      <c r="A26" s="103" t="s">
        <v>207</v>
      </c>
      <c r="B26" s="103" t="s">
        <v>164</v>
      </c>
      <c r="C26" s="105" t="s">
        <v>273</v>
      </c>
      <c r="D26" s="12"/>
      <c r="E26" s="7"/>
      <c r="F26" s="13">
        <v>17</v>
      </c>
      <c r="G26" s="7">
        <v>28</v>
      </c>
      <c r="H26" s="15">
        <v>22</v>
      </c>
      <c r="I26" s="16">
        <v>24</v>
      </c>
      <c r="J26" s="13"/>
      <c r="K26" s="16"/>
      <c r="L26" s="15"/>
      <c r="M26" s="16"/>
      <c r="N26" s="21">
        <v>17</v>
      </c>
      <c r="O26" s="16">
        <v>28</v>
      </c>
      <c r="P26" s="21"/>
      <c r="Q26" s="16"/>
      <c r="R26" s="13"/>
      <c r="S26" s="7"/>
      <c r="T26" s="9">
        <f t="shared" si="0"/>
        <v>80</v>
      </c>
      <c r="U26" s="10">
        <f t="shared" si="1"/>
        <v>24</v>
      </c>
      <c r="V26" s="19">
        <v>3</v>
      </c>
    </row>
    <row r="27" spans="1:22" ht="16.5">
      <c r="A27" s="103" t="s">
        <v>416</v>
      </c>
      <c r="B27" s="103" t="s">
        <v>417</v>
      </c>
      <c r="C27" s="103" t="s">
        <v>81</v>
      </c>
      <c r="D27" s="12"/>
      <c r="E27" s="7"/>
      <c r="F27" s="13"/>
      <c r="G27" s="7"/>
      <c r="H27" s="15"/>
      <c r="I27" s="16"/>
      <c r="J27" s="13">
        <v>2</v>
      </c>
      <c r="K27" s="16">
        <v>80</v>
      </c>
      <c r="L27" s="15"/>
      <c r="M27" s="16"/>
      <c r="N27" s="21"/>
      <c r="O27" s="16"/>
      <c r="P27" s="21"/>
      <c r="Q27" s="16"/>
      <c r="R27" s="13"/>
      <c r="S27" s="7"/>
      <c r="T27" s="9">
        <f t="shared" si="0"/>
        <v>80</v>
      </c>
      <c r="U27" s="10">
        <f t="shared" si="1"/>
        <v>25</v>
      </c>
      <c r="V27" s="2">
        <v>1</v>
      </c>
    </row>
    <row r="28" spans="1:22" ht="16.5">
      <c r="A28" s="103" t="s">
        <v>270</v>
      </c>
      <c r="B28" s="103" t="s">
        <v>271</v>
      </c>
      <c r="C28" s="105" t="s">
        <v>272</v>
      </c>
      <c r="D28" s="12"/>
      <c r="E28" s="7"/>
      <c r="F28" s="13">
        <v>16</v>
      </c>
      <c r="G28" s="7">
        <v>29</v>
      </c>
      <c r="H28" s="15">
        <v>29</v>
      </c>
      <c r="I28" s="16">
        <v>18</v>
      </c>
      <c r="J28" s="13"/>
      <c r="K28" s="16"/>
      <c r="L28" s="15"/>
      <c r="M28" s="16"/>
      <c r="N28" s="21">
        <v>14</v>
      </c>
      <c r="O28" s="16">
        <v>32</v>
      </c>
      <c r="P28" s="21"/>
      <c r="Q28" s="16"/>
      <c r="R28" s="13"/>
      <c r="S28" s="7"/>
      <c r="T28" s="9">
        <f t="shared" si="0"/>
        <v>79</v>
      </c>
      <c r="U28" s="10">
        <f t="shared" si="1"/>
        <v>26</v>
      </c>
      <c r="V28" s="19">
        <v>3</v>
      </c>
    </row>
    <row r="29" spans="1:22" ht="16.5">
      <c r="A29" s="103" t="s">
        <v>387</v>
      </c>
      <c r="B29" s="103" t="s">
        <v>99</v>
      </c>
      <c r="C29" s="103" t="s">
        <v>273</v>
      </c>
      <c r="D29" s="12"/>
      <c r="E29" s="7"/>
      <c r="F29" s="13"/>
      <c r="G29" s="7"/>
      <c r="H29" s="15">
        <v>16</v>
      </c>
      <c r="I29" s="16">
        <v>28</v>
      </c>
      <c r="J29" s="13"/>
      <c r="K29" s="16"/>
      <c r="L29" s="15"/>
      <c r="M29" s="16"/>
      <c r="N29" s="21">
        <v>5</v>
      </c>
      <c r="O29" s="16">
        <v>50</v>
      </c>
      <c r="P29" s="21"/>
      <c r="Q29" s="16"/>
      <c r="R29" s="13"/>
      <c r="S29" s="7"/>
      <c r="T29" s="9">
        <f t="shared" si="0"/>
        <v>78</v>
      </c>
      <c r="U29" s="10">
        <f t="shared" si="1"/>
        <v>27</v>
      </c>
      <c r="V29" s="30">
        <v>2</v>
      </c>
    </row>
    <row r="30" spans="1:22" ht="16.5">
      <c r="A30" s="103" t="s">
        <v>463</v>
      </c>
      <c r="B30" s="103" t="s">
        <v>464</v>
      </c>
      <c r="C30" s="103" t="s">
        <v>448</v>
      </c>
      <c r="D30" s="12"/>
      <c r="E30" s="7"/>
      <c r="F30" s="13"/>
      <c r="G30" s="7"/>
      <c r="H30" s="15"/>
      <c r="I30" s="16"/>
      <c r="J30" s="13"/>
      <c r="K30" s="16"/>
      <c r="L30" s="15">
        <v>13</v>
      </c>
      <c r="M30" s="16">
        <v>32</v>
      </c>
      <c r="N30" s="21">
        <v>9</v>
      </c>
      <c r="O30" s="16">
        <v>42</v>
      </c>
      <c r="P30" s="21"/>
      <c r="Q30" s="16"/>
      <c r="R30" s="13"/>
      <c r="S30" s="7"/>
      <c r="T30" s="9">
        <f t="shared" si="0"/>
        <v>74</v>
      </c>
      <c r="U30" s="10">
        <f t="shared" si="1"/>
        <v>28</v>
      </c>
      <c r="V30" s="2">
        <v>2</v>
      </c>
    </row>
    <row r="31" spans="1:22" ht="16.5">
      <c r="A31" s="103" t="s">
        <v>278</v>
      </c>
      <c r="B31" s="103" t="s">
        <v>26</v>
      </c>
      <c r="C31" s="105" t="s">
        <v>273</v>
      </c>
      <c r="D31" s="12"/>
      <c r="E31" s="7"/>
      <c r="F31" s="13">
        <v>22</v>
      </c>
      <c r="G31" s="7">
        <v>24</v>
      </c>
      <c r="H31" s="15">
        <v>25</v>
      </c>
      <c r="I31" s="16">
        <v>21</v>
      </c>
      <c r="J31" s="13"/>
      <c r="K31" s="16"/>
      <c r="L31" s="15"/>
      <c r="M31" s="16"/>
      <c r="N31" s="21">
        <v>19</v>
      </c>
      <c r="O31" s="16">
        <v>26</v>
      </c>
      <c r="P31" s="21"/>
      <c r="Q31" s="16"/>
      <c r="R31" s="13"/>
      <c r="S31" s="7"/>
      <c r="T31" s="9">
        <f t="shared" si="0"/>
        <v>71</v>
      </c>
      <c r="U31" s="10">
        <f t="shared" si="1"/>
        <v>29</v>
      </c>
      <c r="V31" s="19">
        <v>3</v>
      </c>
    </row>
    <row r="32" spans="1:22" ht="16.5">
      <c r="A32" s="103" t="s">
        <v>385</v>
      </c>
      <c r="B32" s="103" t="s">
        <v>107</v>
      </c>
      <c r="C32" s="103" t="s">
        <v>15</v>
      </c>
      <c r="D32" s="12"/>
      <c r="E32" s="7"/>
      <c r="F32" s="13"/>
      <c r="G32" s="7"/>
      <c r="H32" s="15">
        <v>12</v>
      </c>
      <c r="I32" s="16">
        <v>34</v>
      </c>
      <c r="J32" s="13"/>
      <c r="K32" s="16"/>
      <c r="L32" s="15">
        <v>11</v>
      </c>
      <c r="M32" s="16">
        <v>36</v>
      </c>
      <c r="N32" s="21"/>
      <c r="O32" s="16"/>
      <c r="P32" s="21"/>
      <c r="Q32" s="16"/>
      <c r="R32" s="13"/>
      <c r="S32" s="7"/>
      <c r="T32" s="9">
        <f t="shared" si="0"/>
        <v>70</v>
      </c>
      <c r="U32" s="10">
        <f t="shared" si="1"/>
        <v>30</v>
      </c>
      <c r="V32" s="2">
        <v>2</v>
      </c>
    </row>
    <row r="33" spans="1:22" ht="16.5">
      <c r="A33" s="105" t="s">
        <v>149</v>
      </c>
      <c r="B33" s="105" t="s">
        <v>269</v>
      </c>
      <c r="C33" s="105" t="s">
        <v>84</v>
      </c>
      <c r="D33" s="102">
        <v>13</v>
      </c>
      <c r="E33" s="7">
        <v>32</v>
      </c>
      <c r="F33" s="13"/>
      <c r="G33" s="7"/>
      <c r="H33" s="15"/>
      <c r="I33" s="16"/>
      <c r="J33" s="13">
        <v>13</v>
      </c>
      <c r="K33" s="16">
        <v>34</v>
      </c>
      <c r="L33" s="15"/>
      <c r="M33" s="16"/>
      <c r="N33" s="21"/>
      <c r="O33" s="16"/>
      <c r="P33" s="21"/>
      <c r="Q33" s="16"/>
      <c r="R33" s="13"/>
      <c r="S33" s="7"/>
      <c r="T33" s="9">
        <f t="shared" si="0"/>
        <v>66</v>
      </c>
      <c r="U33" s="10">
        <f t="shared" si="1"/>
        <v>31</v>
      </c>
      <c r="V33" s="19">
        <v>2</v>
      </c>
    </row>
    <row r="34" spans="1:22" ht="16.5">
      <c r="A34" s="103" t="s">
        <v>462</v>
      </c>
      <c r="B34" s="103" t="s">
        <v>342</v>
      </c>
      <c r="C34" s="103" t="s">
        <v>97</v>
      </c>
      <c r="D34" s="12"/>
      <c r="E34" s="7"/>
      <c r="F34" s="13"/>
      <c r="G34" s="7"/>
      <c r="H34" s="15"/>
      <c r="I34" s="16"/>
      <c r="J34" s="13"/>
      <c r="K34" s="16"/>
      <c r="L34" s="15">
        <v>3</v>
      </c>
      <c r="M34" s="16">
        <v>65</v>
      </c>
      <c r="N34" s="21"/>
      <c r="O34" s="16"/>
      <c r="P34" s="21"/>
      <c r="Q34" s="16"/>
      <c r="R34" s="13"/>
      <c r="S34" s="7"/>
      <c r="T34" s="9">
        <f t="shared" si="0"/>
        <v>65</v>
      </c>
      <c r="U34" s="10">
        <f t="shared" si="1"/>
        <v>32</v>
      </c>
      <c r="V34">
        <v>1</v>
      </c>
    </row>
    <row r="35" spans="1:22" ht="16.5">
      <c r="A35" s="115" t="s">
        <v>265</v>
      </c>
      <c r="B35" s="115" t="s">
        <v>266</v>
      </c>
      <c r="C35" s="115" t="s">
        <v>15</v>
      </c>
      <c r="D35" s="13">
        <v>10</v>
      </c>
      <c r="E35" s="7">
        <v>38</v>
      </c>
      <c r="F35" s="13"/>
      <c r="G35" s="7"/>
      <c r="H35" s="15">
        <v>19</v>
      </c>
      <c r="I35" s="16">
        <v>26</v>
      </c>
      <c r="J35" s="13"/>
      <c r="K35" s="16"/>
      <c r="L35" s="15"/>
      <c r="M35" s="16"/>
      <c r="N35" s="21"/>
      <c r="O35" s="16"/>
      <c r="P35" s="18"/>
      <c r="Q35" s="17"/>
      <c r="R35" s="13"/>
      <c r="S35" s="7"/>
      <c r="T35" s="9">
        <f t="shared" si="0"/>
        <v>64</v>
      </c>
      <c r="U35" s="10">
        <f t="shared" si="1"/>
        <v>33</v>
      </c>
      <c r="V35" s="19">
        <v>2</v>
      </c>
    </row>
    <row r="36" spans="1:22" ht="16.5">
      <c r="A36" s="27" t="s">
        <v>420</v>
      </c>
      <c r="B36" s="27" t="s">
        <v>421</v>
      </c>
      <c r="C36" s="27" t="s">
        <v>84</v>
      </c>
      <c r="D36" s="28"/>
      <c r="E36" s="7"/>
      <c r="F36" s="13"/>
      <c r="G36" s="7"/>
      <c r="H36" s="15"/>
      <c r="I36" s="16"/>
      <c r="J36" s="13">
        <v>8</v>
      </c>
      <c r="K36" s="16">
        <v>42</v>
      </c>
      <c r="L36" s="15"/>
      <c r="M36" s="16"/>
      <c r="N36" s="21"/>
      <c r="O36" s="16"/>
      <c r="P36" s="21"/>
      <c r="Q36" s="16"/>
      <c r="R36" s="13"/>
      <c r="S36" s="7"/>
      <c r="T36" s="9">
        <f t="shared" si="0"/>
        <v>42</v>
      </c>
      <c r="U36" s="10">
        <f t="shared" ref="U36:U67" si="2">U35+1</f>
        <v>34</v>
      </c>
      <c r="V36" s="2">
        <v>1</v>
      </c>
    </row>
    <row r="37" spans="1:22" ht="16.5">
      <c r="A37" s="27" t="s">
        <v>422</v>
      </c>
      <c r="B37" s="27" t="s">
        <v>423</v>
      </c>
      <c r="C37" s="27" t="s">
        <v>84</v>
      </c>
      <c r="D37" s="28"/>
      <c r="E37" s="7"/>
      <c r="F37" s="13"/>
      <c r="G37" s="7"/>
      <c r="H37" s="15"/>
      <c r="I37" s="16"/>
      <c r="J37" s="13">
        <v>8</v>
      </c>
      <c r="K37" s="16">
        <v>42</v>
      </c>
      <c r="L37" s="15"/>
      <c r="M37" s="16"/>
      <c r="N37" s="21"/>
      <c r="O37" s="16"/>
      <c r="P37" s="21"/>
      <c r="Q37" s="16"/>
      <c r="R37" s="13"/>
      <c r="S37" s="7"/>
      <c r="T37" s="9">
        <f t="shared" si="0"/>
        <v>42</v>
      </c>
      <c r="U37" s="10">
        <f t="shared" si="2"/>
        <v>35</v>
      </c>
      <c r="V37" s="2">
        <v>1</v>
      </c>
    </row>
    <row r="38" spans="1:22" ht="16.5">
      <c r="A38" s="27" t="s">
        <v>100</v>
      </c>
      <c r="B38" s="27" t="s">
        <v>263</v>
      </c>
      <c r="C38" s="42" t="s">
        <v>264</v>
      </c>
      <c r="D38" s="28"/>
      <c r="E38" s="7"/>
      <c r="F38" s="13">
        <v>9</v>
      </c>
      <c r="G38" s="7">
        <v>40</v>
      </c>
      <c r="H38" s="15"/>
      <c r="I38" s="16"/>
      <c r="J38" s="13"/>
      <c r="K38" s="16"/>
      <c r="L38" s="15"/>
      <c r="M38" s="16"/>
      <c r="N38" s="21"/>
      <c r="O38" s="16"/>
      <c r="P38" s="21"/>
      <c r="Q38" s="16"/>
      <c r="R38" s="13"/>
      <c r="S38" s="7"/>
      <c r="T38" s="9">
        <f t="shared" si="0"/>
        <v>40</v>
      </c>
      <c r="U38" s="10">
        <f t="shared" si="2"/>
        <v>36</v>
      </c>
      <c r="V38" s="19">
        <v>1</v>
      </c>
    </row>
    <row r="39" spans="1:22" ht="16.5">
      <c r="A39" s="27" t="s">
        <v>424</v>
      </c>
      <c r="B39" s="27" t="s">
        <v>425</v>
      </c>
      <c r="C39" s="27" t="s">
        <v>81</v>
      </c>
      <c r="D39" s="28"/>
      <c r="E39" s="7"/>
      <c r="F39" s="13"/>
      <c r="G39" s="7"/>
      <c r="H39" s="15"/>
      <c r="I39" s="16"/>
      <c r="J39" s="13">
        <v>10</v>
      </c>
      <c r="K39" s="16">
        <v>38</v>
      </c>
      <c r="L39" s="15"/>
      <c r="M39" s="16"/>
      <c r="N39" s="21"/>
      <c r="O39" s="16"/>
      <c r="P39" s="21"/>
      <c r="Q39" s="16"/>
      <c r="R39" s="13"/>
      <c r="S39" s="7"/>
      <c r="T39" s="9">
        <f t="shared" si="0"/>
        <v>38</v>
      </c>
      <c r="U39" s="10">
        <f t="shared" si="2"/>
        <v>37</v>
      </c>
      <c r="V39" s="2">
        <v>1</v>
      </c>
    </row>
    <row r="40" spans="1:22" ht="16.5">
      <c r="A40" s="27" t="s">
        <v>266</v>
      </c>
      <c r="B40" s="27" t="s">
        <v>99</v>
      </c>
      <c r="C40" s="42" t="s">
        <v>15</v>
      </c>
      <c r="D40" s="28"/>
      <c r="E40" s="7"/>
      <c r="F40" s="13">
        <v>10</v>
      </c>
      <c r="G40" s="7">
        <v>38</v>
      </c>
      <c r="H40" s="15"/>
      <c r="I40" s="16"/>
      <c r="J40" s="13"/>
      <c r="K40" s="16"/>
      <c r="L40" s="15"/>
      <c r="M40" s="16"/>
      <c r="N40" s="21"/>
      <c r="O40" s="16"/>
      <c r="P40" s="21"/>
      <c r="Q40" s="16"/>
      <c r="R40" s="13"/>
      <c r="S40" s="7"/>
      <c r="T40" s="9">
        <f t="shared" si="0"/>
        <v>38</v>
      </c>
      <c r="U40" s="10">
        <f t="shared" si="2"/>
        <v>38</v>
      </c>
      <c r="V40" s="19">
        <v>1</v>
      </c>
    </row>
    <row r="41" spans="1:22" ht="16.5">
      <c r="A41" s="27" t="s">
        <v>429</v>
      </c>
      <c r="B41" s="27" t="s">
        <v>430</v>
      </c>
      <c r="C41" s="27" t="s">
        <v>84</v>
      </c>
      <c r="D41" s="28"/>
      <c r="E41" s="7"/>
      <c r="F41" s="13"/>
      <c r="G41" s="7"/>
      <c r="H41" s="15"/>
      <c r="I41" s="16"/>
      <c r="J41" s="13">
        <v>13</v>
      </c>
      <c r="K41" s="16">
        <v>34</v>
      </c>
      <c r="L41" s="15"/>
      <c r="M41" s="16"/>
      <c r="N41" s="21"/>
      <c r="O41" s="16"/>
      <c r="P41" s="21"/>
      <c r="Q41" s="16"/>
      <c r="R41" s="13"/>
      <c r="S41" s="7"/>
      <c r="T41" s="9">
        <f t="shared" si="0"/>
        <v>34</v>
      </c>
      <c r="U41" s="10">
        <f t="shared" si="2"/>
        <v>39</v>
      </c>
      <c r="V41" s="30">
        <v>1</v>
      </c>
    </row>
    <row r="42" spans="1:22" ht="16.5">
      <c r="A42" s="27" t="s">
        <v>386</v>
      </c>
      <c r="B42" s="27" t="s">
        <v>109</v>
      </c>
      <c r="C42" s="27" t="s">
        <v>273</v>
      </c>
      <c r="D42" s="28"/>
      <c r="E42" s="7"/>
      <c r="F42" s="13"/>
      <c r="G42" s="7"/>
      <c r="H42" s="15">
        <v>14</v>
      </c>
      <c r="I42" s="16">
        <v>30</v>
      </c>
      <c r="J42" s="13"/>
      <c r="K42" s="16"/>
      <c r="L42" s="15"/>
      <c r="M42" s="16"/>
      <c r="N42" s="21"/>
      <c r="O42" s="16"/>
      <c r="P42" s="21"/>
      <c r="Q42" s="16"/>
      <c r="R42" s="13"/>
      <c r="S42" s="7"/>
      <c r="T42" s="9">
        <f t="shared" si="0"/>
        <v>30</v>
      </c>
      <c r="U42" s="10">
        <f t="shared" si="2"/>
        <v>40</v>
      </c>
      <c r="V42" s="30">
        <v>1</v>
      </c>
    </row>
    <row r="43" spans="1:22" ht="16.5">
      <c r="A43" s="27" t="s">
        <v>276</v>
      </c>
      <c r="B43" s="27" t="s">
        <v>277</v>
      </c>
      <c r="C43" s="42" t="s">
        <v>273</v>
      </c>
      <c r="D43" s="28"/>
      <c r="E43" s="7"/>
      <c r="F43" s="13">
        <v>21</v>
      </c>
      <c r="G43" s="7">
        <v>25</v>
      </c>
      <c r="H43" s="15"/>
      <c r="I43" s="16"/>
      <c r="J43" s="13"/>
      <c r="K43" s="16"/>
      <c r="L43" s="15"/>
      <c r="M43" s="16"/>
      <c r="N43" s="21"/>
      <c r="O43" s="16"/>
      <c r="P43" s="21"/>
      <c r="Q43" s="16"/>
      <c r="R43" s="13"/>
      <c r="S43" s="7"/>
      <c r="T43" s="9">
        <f t="shared" si="0"/>
        <v>25</v>
      </c>
      <c r="U43" s="10">
        <f t="shared" si="2"/>
        <v>41</v>
      </c>
      <c r="V43" s="19">
        <v>1</v>
      </c>
    </row>
    <row r="44" spans="1:22" ht="16.5">
      <c r="A44" s="27" t="s">
        <v>390</v>
      </c>
      <c r="B44" s="27" t="s">
        <v>37</v>
      </c>
      <c r="C44" s="27" t="s">
        <v>391</v>
      </c>
      <c r="D44" s="28"/>
      <c r="E44" s="7"/>
      <c r="F44" s="13"/>
      <c r="G44" s="7"/>
      <c r="H44" s="15">
        <v>23</v>
      </c>
      <c r="I44" s="16">
        <v>23</v>
      </c>
      <c r="J44" s="13"/>
      <c r="K44" s="16"/>
      <c r="L44" s="15"/>
      <c r="M44" s="16"/>
      <c r="N44" s="21"/>
      <c r="O44" s="16"/>
      <c r="P44" s="21"/>
      <c r="Q44" s="16"/>
      <c r="R44" s="13"/>
      <c r="S44" s="7"/>
      <c r="T44" s="9">
        <f t="shared" si="0"/>
        <v>23</v>
      </c>
      <c r="U44" s="10">
        <f t="shared" si="2"/>
        <v>42</v>
      </c>
      <c r="V44" s="2">
        <v>1</v>
      </c>
    </row>
    <row r="45" spans="1:22" ht="16.5">
      <c r="A45" s="27" t="s">
        <v>392</v>
      </c>
      <c r="B45" s="27" t="s">
        <v>393</v>
      </c>
      <c r="C45" s="27" t="s">
        <v>264</v>
      </c>
      <c r="D45" s="28"/>
      <c r="E45" s="7"/>
      <c r="F45" s="13"/>
      <c r="G45" s="7"/>
      <c r="H45" s="15">
        <v>24</v>
      </c>
      <c r="I45" s="16">
        <v>22</v>
      </c>
      <c r="J45" s="13"/>
      <c r="K45" s="16"/>
      <c r="L45" s="15"/>
      <c r="M45" s="16"/>
      <c r="N45" s="21"/>
      <c r="O45" s="16"/>
      <c r="P45" s="21"/>
      <c r="Q45" s="16"/>
      <c r="R45" s="13"/>
      <c r="S45" s="7"/>
      <c r="T45" s="9">
        <f t="shared" si="0"/>
        <v>22</v>
      </c>
      <c r="U45" s="10">
        <f t="shared" si="2"/>
        <v>43</v>
      </c>
      <c r="V45" s="2">
        <v>1</v>
      </c>
    </row>
    <row r="46" spans="1:22" ht="16.5">
      <c r="A46" s="27" t="s">
        <v>394</v>
      </c>
      <c r="B46" s="27" t="s">
        <v>101</v>
      </c>
      <c r="C46" s="27" t="s">
        <v>272</v>
      </c>
      <c r="D46" s="28"/>
      <c r="E46" s="7"/>
      <c r="F46" s="13"/>
      <c r="G46" s="7"/>
      <c r="H46" s="15">
        <v>27</v>
      </c>
      <c r="I46" s="16">
        <v>19</v>
      </c>
      <c r="J46" s="13"/>
      <c r="K46" s="16"/>
      <c r="L46" s="15"/>
      <c r="M46" s="16"/>
      <c r="N46" s="21"/>
      <c r="O46" s="16"/>
      <c r="P46" s="21"/>
      <c r="Q46" s="16"/>
      <c r="R46" s="13"/>
      <c r="S46" s="7"/>
      <c r="T46" s="9">
        <f t="shared" si="0"/>
        <v>19</v>
      </c>
      <c r="U46" s="10">
        <f t="shared" si="2"/>
        <v>44</v>
      </c>
      <c r="V46" s="2">
        <v>1</v>
      </c>
    </row>
    <row r="47" spans="1:22" ht="16.5">
      <c r="A47" s="27" t="s">
        <v>396</v>
      </c>
      <c r="B47" s="27" t="s">
        <v>187</v>
      </c>
      <c r="C47" s="27" t="s">
        <v>391</v>
      </c>
      <c r="D47" s="28"/>
      <c r="E47" s="7"/>
      <c r="F47" s="13"/>
      <c r="G47" s="7"/>
      <c r="H47" s="15">
        <v>30</v>
      </c>
      <c r="I47" s="16">
        <v>17</v>
      </c>
      <c r="J47" s="13"/>
      <c r="K47" s="16"/>
      <c r="L47" s="15"/>
      <c r="M47" s="16"/>
      <c r="N47" s="21"/>
      <c r="O47" s="16"/>
      <c r="P47" s="21"/>
      <c r="Q47" s="16"/>
      <c r="R47" s="13"/>
      <c r="S47" s="7"/>
      <c r="T47" s="9">
        <f t="shared" si="0"/>
        <v>17</v>
      </c>
      <c r="U47" s="10">
        <f t="shared" si="2"/>
        <v>45</v>
      </c>
      <c r="V47" s="2">
        <v>1</v>
      </c>
    </row>
    <row r="48" spans="1:22" ht="16.5">
      <c r="A48" s="27" t="s">
        <v>245</v>
      </c>
      <c r="B48" s="27" t="s">
        <v>489</v>
      </c>
      <c r="C48" s="27" t="s">
        <v>15</v>
      </c>
      <c r="D48" s="28"/>
      <c r="E48" s="7"/>
      <c r="F48" s="13"/>
      <c r="G48" s="7"/>
      <c r="H48" s="15"/>
      <c r="I48" s="16"/>
      <c r="J48" s="13"/>
      <c r="K48" s="16"/>
      <c r="L48" s="15"/>
      <c r="M48" s="16"/>
      <c r="N48" s="21">
        <v>6</v>
      </c>
      <c r="O48" s="16">
        <v>46</v>
      </c>
      <c r="P48" s="21"/>
      <c r="Q48" s="16"/>
      <c r="R48" s="13"/>
      <c r="S48" s="7"/>
      <c r="T48" s="9">
        <f>E48*1.5+G48*1.5+I48+K48+M48*2+S48*1.5</f>
        <v>0</v>
      </c>
      <c r="U48" s="10">
        <f t="shared" si="2"/>
        <v>46</v>
      </c>
      <c r="V48" s="30">
        <v>1</v>
      </c>
    </row>
    <row r="49" spans="1:22" ht="16.5">
      <c r="A49" s="27" t="s">
        <v>483</v>
      </c>
      <c r="B49" s="27" t="s">
        <v>490</v>
      </c>
      <c r="C49" s="27" t="s">
        <v>12</v>
      </c>
      <c r="D49" s="28"/>
      <c r="E49" s="7"/>
      <c r="F49" s="13"/>
      <c r="G49" s="7"/>
      <c r="H49" s="15"/>
      <c r="I49" s="16"/>
      <c r="J49" s="13"/>
      <c r="K49" s="16"/>
      <c r="L49" s="15"/>
      <c r="M49" s="16"/>
      <c r="N49" s="21">
        <v>8</v>
      </c>
      <c r="O49" s="16">
        <v>0</v>
      </c>
      <c r="P49" s="21"/>
      <c r="Q49" s="16"/>
      <c r="R49" s="13"/>
      <c r="S49" s="7"/>
      <c r="T49" s="9">
        <f>E49*1.5+G49*1.5+I49+K49+M49*2+S49*1.5</f>
        <v>0</v>
      </c>
      <c r="U49" s="10">
        <f t="shared" si="2"/>
        <v>47</v>
      </c>
      <c r="V49" s="30">
        <v>1</v>
      </c>
    </row>
    <row r="50" spans="1:22" ht="16.5">
      <c r="A50" s="27" t="s">
        <v>428</v>
      </c>
      <c r="B50" s="27" t="s">
        <v>421</v>
      </c>
      <c r="C50" s="27" t="s">
        <v>12</v>
      </c>
      <c r="D50" s="28"/>
      <c r="E50" s="7"/>
      <c r="F50" s="13"/>
      <c r="G50" s="7"/>
      <c r="H50" s="15"/>
      <c r="I50" s="16"/>
      <c r="J50" s="13">
        <v>12</v>
      </c>
      <c r="K50" s="16">
        <v>0</v>
      </c>
      <c r="L50" s="15"/>
      <c r="M50" s="16"/>
      <c r="N50" s="21"/>
      <c r="O50" s="16"/>
      <c r="P50" s="21"/>
      <c r="Q50" s="16"/>
      <c r="R50" s="13"/>
      <c r="S50" s="7"/>
      <c r="T50" s="9">
        <f>E50*1.5+G50*1.5+I50+K50+M50*2+S50*1.5</f>
        <v>0</v>
      </c>
      <c r="U50" s="10">
        <f t="shared" si="2"/>
        <v>48</v>
      </c>
      <c r="V50" s="2">
        <v>1</v>
      </c>
    </row>
    <row r="51" spans="1:22" ht="16.5">
      <c r="A51" s="27" t="s">
        <v>428</v>
      </c>
      <c r="B51" s="27" t="s">
        <v>419</v>
      </c>
      <c r="C51" s="27" t="s">
        <v>12</v>
      </c>
      <c r="D51" s="28"/>
      <c r="E51" s="7"/>
      <c r="F51" s="13"/>
      <c r="G51" s="7"/>
      <c r="H51" s="15"/>
      <c r="I51" s="16"/>
      <c r="J51" s="13">
        <v>12</v>
      </c>
      <c r="K51" s="16">
        <v>0</v>
      </c>
      <c r="L51" s="15"/>
      <c r="M51" s="16"/>
      <c r="N51" s="21"/>
      <c r="O51" s="16"/>
      <c r="P51" s="21"/>
      <c r="Q51" s="16"/>
      <c r="R51" s="13"/>
      <c r="S51" s="7"/>
      <c r="T51" s="9">
        <f>E51*1.5+G51*1.5+I51+K51+M51*2+S51*1.5</f>
        <v>0</v>
      </c>
      <c r="U51" s="10">
        <f t="shared" si="2"/>
        <v>49</v>
      </c>
      <c r="V51" s="2">
        <v>1</v>
      </c>
    </row>
    <row r="52" spans="1:22" ht="16.5">
      <c r="A52" s="25" t="s">
        <v>388</v>
      </c>
      <c r="B52" s="25" t="s">
        <v>203</v>
      </c>
      <c r="C52" s="27" t="s">
        <v>12</v>
      </c>
      <c r="D52" s="28"/>
      <c r="E52" s="7"/>
      <c r="F52" s="13"/>
      <c r="G52" s="7"/>
      <c r="H52" s="15">
        <v>18</v>
      </c>
      <c r="I52" s="16">
        <v>0</v>
      </c>
      <c r="J52" s="13"/>
      <c r="K52" s="16"/>
      <c r="L52" s="15"/>
      <c r="M52" s="16"/>
      <c r="N52" s="21"/>
      <c r="O52" s="16"/>
      <c r="P52" s="21"/>
      <c r="Q52" s="16"/>
      <c r="R52" s="13"/>
      <c r="S52" s="7"/>
      <c r="T52" s="9">
        <f t="shared" ref="T52:T58" si="3">E52+G52+I52+K52+M52+S52+O52+Q52</f>
        <v>0</v>
      </c>
      <c r="U52" s="10">
        <f t="shared" si="2"/>
        <v>50</v>
      </c>
      <c r="V52" s="2">
        <v>1</v>
      </c>
    </row>
    <row r="53" spans="1:22" ht="16.5">
      <c r="A53" s="27" t="s">
        <v>389</v>
      </c>
      <c r="B53" s="27" t="s">
        <v>269</v>
      </c>
      <c r="C53" s="27" t="s">
        <v>12</v>
      </c>
      <c r="D53" s="28"/>
      <c r="E53" s="7"/>
      <c r="F53" s="13"/>
      <c r="G53" s="7"/>
      <c r="H53" s="15">
        <v>21</v>
      </c>
      <c r="I53" s="16">
        <v>0</v>
      </c>
      <c r="J53" s="13"/>
      <c r="K53" s="16"/>
      <c r="L53" s="15"/>
      <c r="M53" s="16"/>
      <c r="N53" s="21"/>
      <c r="O53" s="16"/>
      <c r="P53" s="21"/>
      <c r="Q53" s="16"/>
      <c r="R53" s="13"/>
      <c r="S53" s="7"/>
      <c r="T53" s="9">
        <f t="shared" si="3"/>
        <v>0</v>
      </c>
      <c r="U53" s="10">
        <f t="shared" si="2"/>
        <v>51</v>
      </c>
      <c r="V53" s="2">
        <v>1</v>
      </c>
    </row>
    <row r="54" spans="1:22" ht="16.5">
      <c r="A54" s="27" t="s">
        <v>358</v>
      </c>
      <c r="B54" s="27" t="s">
        <v>395</v>
      </c>
      <c r="C54" s="27" t="s">
        <v>12</v>
      </c>
      <c r="D54" s="28"/>
      <c r="E54" s="7"/>
      <c r="F54" s="13"/>
      <c r="G54" s="7"/>
      <c r="H54" s="15">
        <v>28</v>
      </c>
      <c r="I54" s="16">
        <v>0</v>
      </c>
      <c r="J54" s="13"/>
      <c r="K54" s="16"/>
      <c r="L54" s="15"/>
      <c r="M54" s="16"/>
      <c r="N54" s="21"/>
      <c r="O54" s="16"/>
      <c r="P54" s="21"/>
      <c r="Q54" s="16"/>
      <c r="R54" s="13"/>
      <c r="S54" s="7"/>
      <c r="T54" s="9">
        <f t="shared" si="3"/>
        <v>0</v>
      </c>
      <c r="U54" s="10">
        <f t="shared" si="2"/>
        <v>52</v>
      </c>
      <c r="V54" s="2">
        <v>1</v>
      </c>
    </row>
    <row r="55" spans="1:22" ht="16.5">
      <c r="A55" s="27" t="s">
        <v>397</v>
      </c>
      <c r="B55" s="27" t="s">
        <v>398</v>
      </c>
      <c r="C55" s="27" t="s">
        <v>12</v>
      </c>
      <c r="D55" s="28"/>
      <c r="E55" s="7"/>
      <c r="F55" s="13"/>
      <c r="G55" s="7"/>
      <c r="H55" s="15">
        <v>31</v>
      </c>
      <c r="I55" s="16">
        <v>0</v>
      </c>
      <c r="J55" s="13"/>
      <c r="K55" s="16"/>
      <c r="L55" s="15"/>
      <c r="M55" s="16"/>
      <c r="N55" s="21"/>
      <c r="O55" s="16"/>
      <c r="P55" s="21"/>
      <c r="Q55" s="16"/>
      <c r="R55" s="13"/>
      <c r="S55" s="7"/>
      <c r="T55" s="9">
        <f t="shared" si="3"/>
        <v>0</v>
      </c>
      <c r="U55" s="10">
        <f t="shared" si="2"/>
        <v>53</v>
      </c>
      <c r="V55" s="2">
        <v>1</v>
      </c>
    </row>
    <row r="56" spans="1:22" ht="16.5">
      <c r="A56" s="42" t="s">
        <v>279</v>
      </c>
      <c r="B56" s="42" t="s">
        <v>280</v>
      </c>
      <c r="C56" s="42" t="s">
        <v>12</v>
      </c>
      <c r="D56" s="13">
        <v>17</v>
      </c>
      <c r="E56" s="7">
        <v>0</v>
      </c>
      <c r="F56" s="13"/>
      <c r="G56" s="7"/>
      <c r="H56" s="15"/>
      <c r="I56" s="16"/>
      <c r="J56" s="13"/>
      <c r="K56" s="16"/>
      <c r="L56" s="15"/>
      <c r="M56" s="16"/>
      <c r="N56" s="21"/>
      <c r="O56" s="16"/>
      <c r="P56" s="21"/>
      <c r="Q56" s="16"/>
      <c r="R56" s="13"/>
      <c r="S56" s="7"/>
      <c r="T56" s="9">
        <f t="shared" si="3"/>
        <v>0</v>
      </c>
      <c r="U56" s="10">
        <f t="shared" si="2"/>
        <v>54</v>
      </c>
      <c r="V56" s="19">
        <v>1</v>
      </c>
    </row>
    <row r="57" spans="1:22" ht="16.5">
      <c r="A57" s="27" t="s">
        <v>281</v>
      </c>
      <c r="B57" s="27" t="s">
        <v>282</v>
      </c>
      <c r="C57" s="42" t="s">
        <v>283</v>
      </c>
      <c r="D57" s="28"/>
      <c r="E57" s="7"/>
      <c r="F57" s="13">
        <v>13</v>
      </c>
      <c r="G57" s="7">
        <v>0</v>
      </c>
      <c r="H57" s="15"/>
      <c r="I57" s="16"/>
      <c r="J57" s="13"/>
      <c r="K57" s="16"/>
      <c r="L57" s="15"/>
      <c r="M57" s="16"/>
      <c r="N57" s="21"/>
      <c r="O57" s="16"/>
      <c r="P57" s="21"/>
      <c r="Q57" s="16"/>
      <c r="R57" s="13"/>
      <c r="S57" s="7"/>
      <c r="T57" s="9">
        <f t="shared" si="3"/>
        <v>0</v>
      </c>
      <c r="U57" s="10">
        <f t="shared" si="2"/>
        <v>55</v>
      </c>
      <c r="V57" s="19">
        <v>1</v>
      </c>
    </row>
    <row r="58" spans="1:22" ht="16.5">
      <c r="A58" s="27" t="s">
        <v>212</v>
      </c>
      <c r="B58" s="27" t="s">
        <v>284</v>
      </c>
      <c r="C58" s="42" t="s">
        <v>12</v>
      </c>
      <c r="D58" s="28"/>
      <c r="E58" s="7"/>
      <c r="F58" s="13">
        <v>20</v>
      </c>
      <c r="G58" s="7">
        <v>0</v>
      </c>
      <c r="H58" s="15"/>
      <c r="I58" s="16"/>
      <c r="J58" s="13"/>
      <c r="K58" s="16"/>
      <c r="L58" s="15"/>
      <c r="M58" s="16"/>
      <c r="N58" s="21"/>
      <c r="O58" s="16"/>
      <c r="P58" s="21"/>
      <c r="Q58" s="16"/>
      <c r="R58" s="13"/>
      <c r="S58" s="7"/>
      <c r="T58" s="9">
        <f t="shared" si="3"/>
        <v>0</v>
      </c>
      <c r="U58" s="10">
        <f t="shared" si="2"/>
        <v>56</v>
      </c>
      <c r="V58" s="19">
        <v>1</v>
      </c>
    </row>
    <row r="59" spans="1:22" ht="16.5">
      <c r="A59" s="27"/>
      <c r="B59" s="27"/>
      <c r="C59" s="27"/>
      <c r="D59" s="28"/>
      <c r="E59" s="7"/>
      <c r="F59" s="13"/>
      <c r="G59" s="7"/>
      <c r="H59" s="15"/>
      <c r="I59" s="16"/>
      <c r="J59" s="13"/>
      <c r="K59" s="16"/>
      <c r="L59" s="15"/>
      <c r="M59" s="16"/>
      <c r="N59" s="21"/>
      <c r="O59" s="16"/>
      <c r="P59" s="21"/>
      <c r="Q59" s="16"/>
      <c r="R59" s="13"/>
      <c r="S59" s="7"/>
      <c r="T59" s="9">
        <f t="shared" ref="T59:T90" si="4">E59*1.5+G59*1.5+I59+K59+M59*2+S59*1.5</f>
        <v>0</v>
      </c>
      <c r="U59" s="10">
        <f t="shared" si="2"/>
        <v>57</v>
      </c>
    </row>
    <row r="60" spans="1:22" ht="16.5">
      <c r="A60" s="27"/>
      <c r="B60" s="27"/>
      <c r="C60" s="27"/>
      <c r="D60" s="28"/>
      <c r="E60" s="7"/>
      <c r="F60" s="13"/>
      <c r="G60" s="7"/>
      <c r="H60" s="15"/>
      <c r="I60" s="16"/>
      <c r="J60" s="13"/>
      <c r="K60" s="16"/>
      <c r="L60" s="15"/>
      <c r="M60" s="16"/>
      <c r="N60" s="21"/>
      <c r="O60" s="16"/>
      <c r="P60" s="21"/>
      <c r="Q60" s="16"/>
      <c r="R60" s="13"/>
      <c r="S60" s="7"/>
      <c r="T60" s="9">
        <f t="shared" si="4"/>
        <v>0</v>
      </c>
      <c r="U60" s="10">
        <f t="shared" si="2"/>
        <v>58</v>
      </c>
    </row>
    <row r="61" spans="1:22" ht="16.5">
      <c r="A61" s="27"/>
      <c r="B61" s="27"/>
      <c r="C61" s="27"/>
      <c r="D61" s="28"/>
      <c r="E61" s="7"/>
      <c r="F61" s="13"/>
      <c r="G61" s="7"/>
      <c r="H61" s="15"/>
      <c r="I61" s="16"/>
      <c r="J61" s="13"/>
      <c r="K61" s="16"/>
      <c r="L61" s="15"/>
      <c r="M61" s="16"/>
      <c r="N61" s="21"/>
      <c r="O61" s="16"/>
      <c r="P61" s="21"/>
      <c r="Q61" s="16"/>
      <c r="R61" s="13"/>
      <c r="S61" s="7"/>
      <c r="T61" s="9">
        <f t="shared" si="4"/>
        <v>0</v>
      </c>
      <c r="U61" s="10">
        <f t="shared" si="2"/>
        <v>59</v>
      </c>
    </row>
    <row r="62" spans="1:22" ht="16.5">
      <c r="A62" s="27"/>
      <c r="B62" s="27"/>
      <c r="C62" s="27"/>
      <c r="D62" s="28"/>
      <c r="E62" s="7"/>
      <c r="F62" s="13"/>
      <c r="G62" s="7"/>
      <c r="H62" s="15"/>
      <c r="I62" s="16"/>
      <c r="J62" s="13"/>
      <c r="K62" s="16"/>
      <c r="L62" s="15"/>
      <c r="M62" s="16"/>
      <c r="N62" s="21"/>
      <c r="O62" s="16"/>
      <c r="P62" s="21"/>
      <c r="Q62" s="16"/>
      <c r="R62" s="13"/>
      <c r="S62" s="7"/>
      <c r="T62" s="9">
        <f t="shared" si="4"/>
        <v>0</v>
      </c>
      <c r="U62" s="10">
        <f t="shared" si="2"/>
        <v>60</v>
      </c>
    </row>
    <row r="63" spans="1:22" ht="16.5">
      <c r="A63" s="27"/>
      <c r="B63" s="27"/>
      <c r="C63" s="27"/>
      <c r="D63" s="28"/>
      <c r="E63" s="7"/>
      <c r="F63" s="13"/>
      <c r="G63" s="7"/>
      <c r="H63" s="15"/>
      <c r="I63" s="16"/>
      <c r="J63" s="13"/>
      <c r="K63" s="16"/>
      <c r="L63" s="15"/>
      <c r="M63" s="16"/>
      <c r="N63" s="21"/>
      <c r="O63" s="16"/>
      <c r="P63" s="21"/>
      <c r="Q63" s="16"/>
      <c r="R63" s="13"/>
      <c r="S63" s="7"/>
      <c r="T63" s="9">
        <f t="shared" si="4"/>
        <v>0</v>
      </c>
      <c r="U63" s="10">
        <f t="shared" si="2"/>
        <v>61</v>
      </c>
    </row>
    <row r="64" spans="1:22" ht="16.5">
      <c r="A64" s="27"/>
      <c r="B64" s="27"/>
      <c r="C64" s="27"/>
      <c r="D64" s="28"/>
      <c r="E64" s="7"/>
      <c r="F64" s="13"/>
      <c r="G64" s="7"/>
      <c r="H64" s="15"/>
      <c r="I64" s="16"/>
      <c r="J64" s="13"/>
      <c r="K64" s="16"/>
      <c r="L64" s="15"/>
      <c r="M64" s="16"/>
      <c r="N64" s="21"/>
      <c r="O64" s="16"/>
      <c r="P64" s="21"/>
      <c r="Q64" s="16"/>
      <c r="R64" s="13"/>
      <c r="S64" s="7"/>
      <c r="T64" s="9">
        <f t="shared" si="4"/>
        <v>0</v>
      </c>
      <c r="U64" s="10">
        <f t="shared" si="2"/>
        <v>62</v>
      </c>
    </row>
    <row r="65" spans="1:21" ht="16.5">
      <c r="A65" s="27"/>
      <c r="B65" s="27"/>
      <c r="C65" s="27"/>
      <c r="D65" s="28"/>
      <c r="E65" s="7"/>
      <c r="F65" s="13"/>
      <c r="G65" s="7"/>
      <c r="H65" s="15"/>
      <c r="I65" s="16"/>
      <c r="J65" s="13"/>
      <c r="K65" s="16"/>
      <c r="L65" s="15"/>
      <c r="M65" s="16"/>
      <c r="N65" s="21"/>
      <c r="O65" s="16"/>
      <c r="P65" s="21"/>
      <c r="Q65" s="16"/>
      <c r="R65" s="13"/>
      <c r="S65" s="7"/>
      <c r="T65" s="9">
        <f t="shared" si="4"/>
        <v>0</v>
      </c>
      <c r="U65" s="10">
        <f t="shared" si="2"/>
        <v>63</v>
      </c>
    </row>
    <row r="66" spans="1:21" ht="16.5">
      <c r="A66" s="27"/>
      <c r="B66" s="27"/>
      <c r="C66" s="27"/>
      <c r="D66" s="28"/>
      <c r="E66" s="7"/>
      <c r="F66" s="13"/>
      <c r="G66" s="7"/>
      <c r="H66" s="15"/>
      <c r="I66" s="16"/>
      <c r="J66" s="13"/>
      <c r="K66" s="16"/>
      <c r="L66" s="15"/>
      <c r="M66" s="16"/>
      <c r="N66" s="21"/>
      <c r="O66" s="16"/>
      <c r="P66" s="21"/>
      <c r="Q66" s="16"/>
      <c r="R66" s="13"/>
      <c r="S66" s="7"/>
      <c r="T66" s="9">
        <f t="shared" si="4"/>
        <v>0</v>
      </c>
      <c r="U66" s="10">
        <f t="shared" si="2"/>
        <v>64</v>
      </c>
    </row>
    <row r="67" spans="1:21" ht="16.5">
      <c r="A67" s="27"/>
      <c r="B67" s="27"/>
      <c r="C67" s="27"/>
      <c r="D67" s="28"/>
      <c r="E67" s="7"/>
      <c r="F67" s="13"/>
      <c r="G67" s="7"/>
      <c r="H67" s="15"/>
      <c r="I67" s="16"/>
      <c r="J67" s="13"/>
      <c r="K67" s="16"/>
      <c r="L67" s="15"/>
      <c r="M67" s="16"/>
      <c r="N67" s="21"/>
      <c r="O67" s="16"/>
      <c r="P67" s="21"/>
      <c r="Q67" s="16"/>
      <c r="R67" s="13"/>
      <c r="S67" s="7"/>
      <c r="T67" s="9">
        <f t="shared" si="4"/>
        <v>0</v>
      </c>
      <c r="U67" s="10">
        <f t="shared" si="2"/>
        <v>65</v>
      </c>
    </row>
    <row r="68" spans="1:21" ht="16.5">
      <c r="A68" s="27"/>
      <c r="B68" s="27"/>
      <c r="C68" s="27"/>
      <c r="D68" s="28"/>
      <c r="E68" s="7"/>
      <c r="F68" s="13"/>
      <c r="G68" s="7"/>
      <c r="H68" s="15"/>
      <c r="I68" s="16"/>
      <c r="J68" s="13"/>
      <c r="K68" s="16"/>
      <c r="L68" s="15"/>
      <c r="M68" s="16"/>
      <c r="N68" s="21"/>
      <c r="O68" s="16"/>
      <c r="P68" s="21"/>
      <c r="Q68" s="16"/>
      <c r="R68" s="13"/>
      <c r="S68" s="7"/>
      <c r="T68" s="9">
        <f t="shared" si="4"/>
        <v>0</v>
      </c>
      <c r="U68" s="10">
        <f t="shared" ref="U68:U99" si="5">U67+1</f>
        <v>66</v>
      </c>
    </row>
    <row r="69" spans="1:21" ht="16.5">
      <c r="A69" s="27"/>
      <c r="B69" s="27"/>
      <c r="C69" s="27"/>
      <c r="D69" s="28"/>
      <c r="E69" s="7"/>
      <c r="F69" s="13"/>
      <c r="G69" s="7"/>
      <c r="H69" s="15"/>
      <c r="I69" s="16"/>
      <c r="J69" s="13"/>
      <c r="K69" s="16"/>
      <c r="L69" s="15"/>
      <c r="M69" s="16"/>
      <c r="N69" s="21"/>
      <c r="O69" s="16"/>
      <c r="P69" s="21"/>
      <c r="Q69" s="16"/>
      <c r="R69" s="13"/>
      <c r="S69" s="7"/>
      <c r="T69" s="9">
        <f t="shared" si="4"/>
        <v>0</v>
      </c>
      <c r="U69" s="10">
        <f t="shared" si="5"/>
        <v>67</v>
      </c>
    </row>
    <row r="70" spans="1:21" ht="16.5">
      <c r="A70" s="27"/>
      <c r="B70" s="27"/>
      <c r="C70" s="27"/>
      <c r="D70" s="28"/>
      <c r="E70" s="7"/>
      <c r="F70" s="13"/>
      <c r="G70" s="7"/>
      <c r="H70" s="15"/>
      <c r="I70" s="16"/>
      <c r="J70" s="13"/>
      <c r="K70" s="16"/>
      <c r="L70" s="15"/>
      <c r="M70" s="16"/>
      <c r="N70" s="21"/>
      <c r="O70" s="16"/>
      <c r="P70" s="21"/>
      <c r="Q70" s="16"/>
      <c r="R70" s="13"/>
      <c r="S70" s="7"/>
      <c r="T70" s="9">
        <f t="shared" si="4"/>
        <v>0</v>
      </c>
      <c r="U70" s="10">
        <f t="shared" si="5"/>
        <v>68</v>
      </c>
    </row>
    <row r="71" spans="1:21" ht="16.5">
      <c r="A71" s="27"/>
      <c r="B71" s="27"/>
      <c r="C71" s="27"/>
      <c r="D71" s="28"/>
      <c r="E71" s="7"/>
      <c r="F71" s="13"/>
      <c r="G71" s="7"/>
      <c r="H71" s="15"/>
      <c r="I71" s="16"/>
      <c r="J71" s="13"/>
      <c r="K71" s="16"/>
      <c r="L71" s="15"/>
      <c r="M71" s="16"/>
      <c r="N71" s="21"/>
      <c r="O71" s="16"/>
      <c r="P71" s="21"/>
      <c r="Q71" s="16"/>
      <c r="R71" s="13"/>
      <c r="S71" s="7"/>
      <c r="T71" s="9">
        <f t="shared" si="4"/>
        <v>0</v>
      </c>
      <c r="U71" s="10">
        <f t="shared" si="5"/>
        <v>69</v>
      </c>
    </row>
    <row r="72" spans="1:21" ht="16.5">
      <c r="A72" s="27"/>
      <c r="B72" s="27"/>
      <c r="C72" s="27"/>
      <c r="D72" s="28"/>
      <c r="E72" s="7"/>
      <c r="F72" s="13"/>
      <c r="G72" s="7"/>
      <c r="H72" s="15"/>
      <c r="I72" s="16"/>
      <c r="J72" s="13"/>
      <c r="K72" s="16"/>
      <c r="L72" s="15"/>
      <c r="M72" s="16"/>
      <c r="N72" s="21"/>
      <c r="O72" s="16"/>
      <c r="P72" s="21"/>
      <c r="Q72" s="16"/>
      <c r="R72" s="13"/>
      <c r="S72" s="7"/>
      <c r="T72" s="9">
        <f t="shared" si="4"/>
        <v>0</v>
      </c>
      <c r="U72" s="10">
        <f t="shared" si="5"/>
        <v>70</v>
      </c>
    </row>
    <row r="73" spans="1:21" ht="16.5">
      <c r="A73" s="27"/>
      <c r="B73" s="27"/>
      <c r="C73" s="27"/>
      <c r="D73" s="28"/>
      <c r="E73" s="7"/>
      <c r="F73" s="13"/>
      <c r="G73" s="7"/>
      <c r="H73" s="15"/>
      <c r="I73" s="16"/>
      <c r="J73" s="13"/>
      <c r="K73" s="16"/>
      <c r="L73" s="15"/>
      <c r="M73" s="16"/>
      <c r="N73" s="21"/>
      <c r="O73" s="16"/>
      <c r="P73" s="21"/>
      <c r="Q73" s="16"/>
      <c r="R73" s="13"/>
      <c r="S73" s="7"/>
      <c r="T73" s="9">
        <f t="shared" si="4"/>
        <v>0</v>
      </c>
      <c r="U73" s="10">
        <f t="shared" si="5"/>
        <v>71</v>
      </c>
    </row>
    <row r="74" spans="1:21" ht="16.5">
      <c r="A74" s="27"/>
      <c r="B74" s="27"/>
      <c r="C74" s="27"/>
      <c r="D74" s="28"/>
      <c r="E74" s="7"/>
      <c r="F74" s="13"/>
      <c r="G74" s="7"/>
      <c r="H74" s="15"/>
      <c r="I74" s="16"/>
      <c r="J74" s="13"/>
      <c r="K74" s="16"/>
      <c r="L74" s="15"/>
      <c r="M74" s="16"/>
      <c r="N74" s="21"/>
      <c r="O74" s="16"/>
      <c r="P74" s="21"/>
      <c r="Q74" s="16"/>
      <c r="R74" s="13"/>
      <c r="S74" s="7"/>
      <c r="T74" s="9">
        <f t="shared" si="4"/>
        <v>0</v>
      </c>
      <c r="U74" s="10">
        <f t="shared" si="5"/>
        <v>72</v>
      </c>
    </row>
    <row r="75" spans="1:21" ht="16.5">
      <c r="A75" s="27"/>
      <c r="B75" s="27"/>
      <c r="C75" s="27"/>
      <c r="D75" s="28"/>
      <c r="E75" s="7"/>
      <c r="F75" s="13"/>
      <c r="G75" s="7"/>
      <c r="H75" s="15"/>
      <c r="I75" s="16"/>
      <c r="J75" s="13"/>
      <c r="K75" s="16"/>
      <c r="L75" s="15"/>
      <c r="M75" s="16"/>
      <c r="N75" s="21"/>
      <c r="O75" s="16"/>
      <c r="P75" s="21"/>
      <c r="Q75" s="16"/>
      <c r="R75" s="13"/>
      <c r="S75" s="7"/>
      <c r="T75" s="9">
        <f t="shared" si="4"/>
        <v>0</v>
      </c>
      <c r="U75" s="10">
        <f t="shared" si="5"/>
        <v>73</v>
      </c>
    </row>
    <row r="76" spans="1:21" ht="16.5">
      <c r="A76" s="27"/>
      <c r="B76" s="27"/>
      <c r="C76" s="27"/>
      <c r="D76" s="28"/>
      <c r="E76" s="7"/>
      <c r="F76" s="13"/>
      <c r="G76" s="7"/>
      <c r="H76" s="15"/>
      <c r="I76" s="16"/>
      <c r="J76" s="13"/>
      <c r="K76" s="16"/>
      <c r="L76" s="15"/>
      <c r="M76" s="16"/>
      <c r="N76" s="21"/>
      <c r="O76" s="16"/>
      <c r="P76" s="21"/>
      <c r="Q76" s="16"/>
      <c r="R76" s="13"/>
      <c r="S76" s="7"/>
      <c r="T76" s="9">
        <f t="shared" si="4"/>
        <v>0</v>
      </c>
      <c r="U76" s="10">
        <f t="shared" si="5"/>
        <v>74</v>
      </c>
    </row>
    <row r="77" spans="1:21" ht="16.5">
      <c r="A77" s="27"/>
      <c r="B77" s="27"/>
      <c r="C77" s="27"/>
      <c r="D77" s="28"/>
      <c r="E77" s="7"/>
      <c r="F77" s="13"/>
      <c r="G77" s="7"/>
      <c r="H77" s="15"/>
      <c r="I77" s="16"/>
      <c r="J77" s="13"/>
      <c r="K77" s="16"/>
      <c r="L77" s="15"/>
      <c r="M77" s="16"/>
      <c r="N77" s="21"/>
      <c r="O77" s="16"/>
      <c r="P77" s="21"/>
      <c r="Q77" s="16"/>
      <c r="R77" s="13"/>
      <c r="S77" s="7"/>
      <c r="T77" s="9">
        <f t="shared" si="4"/>
        <v>0</v>
      </c>
      <c r="U77" s="10">
        <f t="shared" si="5"/>
        <v>75</v>
      </c>
    </row>
    <row r="78" spans="1:21" ht="16.5">
      <c r="A78" s="27"/>
      <c r="B78" s="27"/>
      <c r="C78" s="27"/>
      <c r="D78" s="28"/>
      <c r="E78" s="7"/>
      <c r="F78" s="13"/>
      <c r="G78" s="7"/>
      <c r="H78" s="15"/>
      <c r="I78" s="16"/>
      <c r="J78" s="13"/>
      <c r="K78" s="16"/>
      <c r="L78" s="15"/>
      <c r="M78" s="16"/>
      <c r="N78" s="21"/>
      <c r="O78" s="16"/>
      <c r="P78" s="21"/>
      <c r="Q78" s="16"/>
      <c r="R78" s="13"/>
      <c r="S78" s="7"/>
      <c r="T78" s="9">
        <f t="shared" si="4"/>
        <v>0</v>
      </c>
      <c r="U78" s="10">
        <f t="shared" si="5"/>
        <v>76</v>
      </c>
    </row>
    <row r="79" spans="1:21" ht="16.5">
      <c r="A79" s="27"/>
      <c r="B79" s="27"/>
      <c r="C79" s="27"/>
      <c r="D79" s="28"/>
      <c r="E79" s="7"/>
      <c r="F79" s="13"/>
      <c r="G79" s="7"/>
      <c r="H79" s="15"/>
      <c r="I79" s="16"/>
      <c r="J79" s="13"/>
      <c r="K79" s="16"/>
      <c r="L79" s="15"/>
      <c r="M79" s="16"/>
      <c r="N79" s="21"/>
      <c r="O79" s="16"/>
      <c r="P79" s="21"/>
      <c r="Q79" s="16"/>
      <c r="R79" s="13"/>
      <c r="S79" s="7"/>
      <c r="T79" s="9">
        <f t="shared" si="4"/>
        <v>0</v>
      </c>
      <c r="U79" s="10">
        <f t="shared" si="5"/>
        <v>77</v>
      </c>
    </row>
    <row r="80" spans="1:21" ht="16.5">
      <c r="A80" s="27"/>
      <c r="B80" s="27"/>
      <c r="C80" s="27"/>
      <c r="D80" s="28"/>
      <c r="E80" s="7"/>
      <c r="F80" s="13"/>
      <c r="G80" s="7"/>
      <c r="H80" s="15"/>
      <c r="I80" s="16"/>
      <c r="J80" s="13"/>
      <c r="K80" s="16"/>
      <c r="L80" s="15"/>
      <c r="M80" s="16"/>
      <c r="N80" s="21"/>
      <c r="O80" s="16"/>
      <c r="P80" s="21"/>
      <c r="Q80" s="16"/>
      <c r="R80" s="13"/>
      <c r="S80" s="7"/>
      <c r="T80" s="9">
        <f t="shared" si="4"/>
        <v>0</v>
      </c>
      <c r="U80" s="10">
        <f t="shared" si="5"/>
        <v>78</v>
      </c>
    </row>
    <row r="81" spans="1:21" ht="16.5">
      <c r="A81" s="27"/>
      <c r="B81" s="27"/>
      <c r="C81" s="27"/>
      <c r="D81" s="28"/>
      <c r="E81" s="7"/>
      <c r="F81" s="13"/>
      <c r="G81" s="7"/>
      <c r="H81" s="15"/>
      <c r="I81" s="16"/>
      <c r="J81" s="13"/>
      <c r="K81" s="16"/>
      <c r="L81" s="15"/>
      <c r="M81" s="16"/>
      <c r="N81" s="21"/>
      <c r="O81" s="16"/>
      <c r="P81" s="21"/>
      <c r="Q81" s="16"/>
      <c r="R81" s="13"/>
      <c r="S81" s="7"/>
      <c r="T81" s="9">
        <f t="shared" si="4"/>
        <v>0</v>
      </c>
      <c r="U81" s="10">
        <f t="shared" si="5"/>
        <v>79</v>
      </c>
    </row>
    <row r="82" spans="1:21" ht="16.5">
      <c r="A82" s="27"/>
      <c r="B82" s="27"/>
      <c r="C82" s="27"/>
      <c r="D82" s="28"/>
      <c r="E82" s="7"/>
      <c r="F82" s="13"/>
      <c r="G82" s="7"/>
      <c r="H82" s="15"/>
      <c r="I82" s="16"/>
      <c r="J82" s="13"/>
      <c r="K82" s="16"/>
      <c r="L82" s="15"/>
      <c r="M82" s="16"/>
      <c r="N82" s="21"/>
      <c r="O82" s="16"/>
      <c r="P82" s="21"/>
      <c r="Q82" s="16"/>
      <c r="R82" s="13"/>
      <c r="S82" s="7"/>
      <c r="T82" s="9">
        <f t="shared" si="4"/>
        <v>0</v>
      </c>
      <c r="U82" s="10">
        <f t="shared" si="5"/>
        <v>80</v>
      </c>
    </row>
    <row r="83" spans="1:21" ht="16.5">
      <c r="A83" s="27"/>
      <c r="B83" s="27"/>
      <c r="C83" s="27"/>
      <c r="D83" s="28"/>
      <c r="E83" s="7"/>
      <c r="F83" s="13"/>
      <c r="G83" s="7"/>
      <c r="H83" s="15"/>
      <c r="I83" s="16"/>
      <c r="J83" s="13"/>
      <c r="K83" s="16"/>
      <c r="L83" s="15"/>
      <c r="M83" s="16"/>
      <c r="N83" s="21"/>
      <c r="O83" s="16"/>
      <c r="P83" s="21"/>
      <c r="Q83" s="16"/>
      <c r="R83" s="13"/>
      <c r="S83" s="7"/>
      <c r="T83" s="9">
        <f t="shared" si="4"/>
        <v>0</v>
      </c>
      <c r="U83" s="10">
        <f t="shared" si="5"/>
        <v>81</v>
      </c>
    </row>
    <row r="84" spans="1:21" ht="16.5">
      <c r="A84" s="27"/>
      <c r="B84" s="27"/>
      <c r="C84" s="27"/>
      <c r="D84" s="28"/>
      <c r="E84" s="7"/>
      <c r="F84" s="13"/>
      <c r="G84" s="7"/>
      <c r="H84" s="15"/>
      <c r="I84" s="16"/>
      <c r="J84" s="13"/>
      <c r="K84" s="16"/>
      <c r="L84" s="15"/>
      <c r="M84" s="16"/>
      <c r="N84" s="21"/>
      <c r="O84" s="16"/>
      <c r="P84" s="21"/>
      <c r="Q84" s="16"/>
      <c r="R84" s="13"/>
      <c r="S84" s="7"/>
      <c r="T84" s="9">
        <f t="shared" si="4"/>
        <v>0</v>
      </c>
      <c r="U84" s="10">
        <f t="shared" si="5"/>
        <v>82</v>
      </c>
    </row>
    <row r="85" spans="1:21" ht="16.5">
      <c r="A85" s="27"/>
      <c r="B85" s="27"/>
      <c r="C85" s="27"/>
      <c r="D85" s="28"/>
      <c r="E85" s="7"/>
      <c r="F85" s="13"/>
      <c r="G85" s="7"/>
      <c r="H85" s="15"/>
      <c r="I85" s="16"/>
      <c r="J85" s="13"/>
      <c r="K85" s="16"/>
      <c r="L85" s="15"/>
      <c r="M85" s="16"/>
      <c r="N85" s="21"/>
      <c r="O85" s="16"/>
      <c r="P85" s="21"/>
      <c r="Q85" s="16"/>
      <c r="R85" s="13"/>
      <c r="S85" s="7"/>
      <c r="T85" s="9">
        <f t="shared" si="4"/>
        <v>0</v>
      </c>
      <c r="U85" s="10">
        <f t="shared" si="5"/>
        <v>83</v>
      </c>
    </row>
    <row r="86" spans="1:21" ht="16.5">
      <c r="A86" s="27"/>
      <c r="B86" s="27"/>
      <c r="C86" s="27"/>
      <c r="D86" s="28"/>
      <c r="E86" s="7"/>
      <c r="F86" s="13"/>
      <c r="G86" s="7"/>
      <c r="H86" s="15"/>
      <c r="I86" s="16"/>
      <c r="J86" s="13"/>
      <c r="K86" s="16"/>
      <c r="L86" s="15"/>
      <c r="M86" s="16"/>
      <c r="N86" s="21"/>
      <c r="O86" s="16"/>
      <c r="P86" s="21"/>
      <c r="Q86" s="16"/>
      <c r="R86" s="13"/>
      <c r="S86" s="7"/>
      <c r="T86" s="9">
        <f t="shared" si="4"/>
        <v>0</v>
      </c>
      <c r="U86" s="10">
        <f t="shared" si="5"/>
        <v>84</v>
      </c>
    </row>
    <row r="87" spans="1:21" ht="16.5">
      <c r="A87" s="27"/>
      <c r="B87" s="27"/>
      <c r="C87" s="27"/>
      <c r="D87" s="28"/>
      <c r="E87" s="7"/>
      <c r="F87" s="13"/>
      <c r="G87" s="7"/>
      <c r="H87" s="15"/>
      <c r="I87" s="16"/>
      <c r="J87" s="13"/>
      <c r="K87" s="16"/>
      <c r="L87" s="15"/>
      <c r="M87" s="16"/>
      <c r="N87" s="21"/>
      <c r="O87" s="16"/>
      <c r="P87" s="21"/>
      <c r="Q87" s="16"/>
      <c r="R87" s="13"/>
      <c r="S87" s="7"/>
      <c r="T87" s="9">
        <f t="shared" si="4"/>
        <v>0</v>
      </c>
      <c r="U87" s="10">
        <f t="shared" si="5"/>
        <v>85</v>
      </c>
    </row>
    <row r="88" spans="1:21" ht="16.5">
      <c r="A88" s="27"/>
      <c r="B88" s="27"/>
      <c r="C88" s="27"/>
      <c r="D88" s="28"/>
      <c r="E88" s="7"/>
      <c r="F88" s="13"/>
      <c r="G88" s="7"/>
      <c r="H88" s="15"/>
      <c r="I88" s="16"/>
      <c r="J88" s="13"/>
      <c r="K88" s="16"/>
      <c r="L88" s="15"/>
      <c r="M88" s="16"/>
      <c r="N88" s="21"/>
      <c r="O88" s="16"/>
      <c r="P88" s="21"/>
      <c r="Q88" s="16"/>
      <c r="R88" s="13"/>
      <c r="S88" s="7"/>
      <c r="T88" s="9">
        <f t="shared" si="4"/>
        <v>0</v>
      </c>
      <c r="U88" s="10">
        <f t="shared" si="5"/>
        <v>86</v>
      </c>
    </row>
    <row r="89" spans="1:21" ht="16.5">
      <c r="A89" s="27"/>
      <c r="B89" s="27"/>
      <c r="C89" s="27"/>
      <c r="D89" s="28"/>
      <c r="E89" s="7"/>
      <c r="F89" s="13"/>
      <c r="G89" s="7"/>
      <c r="H89" s="15"/>
      <c r="I89" s="16"/>
      <c r="J89" s="13"/>
      <c r="K89" s="16"/>
      <c r="L89" s="15"/>
      <c r="M89" s="16"/>
      <c r="N89" s="21"/>
      <c r="O89" s="16"/>
      <c r="P89" s="21"/>
      <c r="Q89" s="16"/>
      <c r="R89" s="13"/>
      <c r="S89" s="7"/>
      <c r="T89" s="9">
        <f t="shared" si="4"/>
        <v>0</v>
      </c>
      <c r="U89" s="10">
        <f t="shared" si="5"/>
        <v>87</v>
      </c>
    </row>
    <row r="90" spans="1:21" ht="16.5">
      <c r="A90" s="27"/>
      <c r="B90" s="27"/>
      <c r="C90" s="27"/>
      <c r="D90" s="28"/>
      <c r="E90" s="7"/>
      <c r="F90" s="13"/>
      <c r="G90" s="7"/>
      <c r="H90" s="15"/>
      <c r="I90" s="16"/>
      <c r="J90" s="13"/>
      <c r="K90" s="16"/>
      <c r="L90" s="15"/>
      <c r="M90" s="16"/>
      <c r="N90" s="21"/>
      <c r="O90" s="16"/>
      <c r="P90" s="21"/>
      <c r="Q90" s="16"/>
      <c r="R90" s="13"/>
      <c r="S90" s="7"/>
      <c r="T90" s="9">
        <f t="shared" si="4"/>
        <v>0</v>
      </c>
      <c r="U90" s="10">
        <f t="shared" si="5"/>
        <v>88</v>
      </c>
    </row>
    <row r="91" spans="1:21" ht="16.5">
      <c r="A91" s="27"/>
      <c r="B91" s="27"/>
      <c r="C91" s="27"/>
      <c r="D91" s="28"/>
      <c r="E91" s="7"/>
      <c r="F91" s="13"/>
      <c r="G91" s="7"/>
      <c r="H91" s="15"/>
      <c r="I91" s="16"/>
      <c r="J91" s="13"/>
      <c r="K91" s="16"/>
      <c r="L91" s="15"/>
      <c r="M91" s="16"/>
      <c r="N91" s="21"/>
      <c r="O91" s="16"/>
      <c r="P91" s="21"/>
      <c r="Q91" s="16"/>
      <c r="R91" s="13"/>
      <c r="S91" s="7"/>
      <c r="T91" s="9">
        <f t="shared" ref="T91:T122" si="6">E91*1.5+G91*1.5+I91+K91+M91*2+S91*1.5</f>
        <v>0</v>
      </c>
      <c r="U91" s="10">
        <f t="shared" si="5"/>
        <v>89</v>
      </c>
    </row>
    <row r="92" spans="1:21" ht="16.5">
      <c r="A92" s="27"/>
      <c r="B92" s="27"/>
      <c r="C92" s="27"/>
      <c r="D92" s="28"/>
      <c r="E92" s="7"/>
      <c r="F92" s="13"/>
      <c r="G92" s="7"/>
      <c r="H92" s="15"/>
      <c r="I92" s="16"/>
      <c r="J92" s="13"/>
      <c r="K92" s="16"/>
      <c r="L92" s="15"/>
      <c r="M92" s="16"/>
      <c r="N92" s="21"/>
      <c r="O92" s="16"/>
      <c r="P92" s="21"/>
      <c r="Q92" s="16"/>
      <c r="R92" s="13"/>
      <c r="S92" s="7"/>
      <c r="T92" s="9">
        <f t="shared" si="6"/>
        <v>0</v>
      </c>
      <c r="U92" s="10">
        <f t="shared" si="5"/>
        <v>90</v>
      </c>
    </row>
    <row r="93" spans="1:21" ht="16.5">
      <c r="A93" s="27"/>
      <c r="B93" s="27"/>
      <c r="C93" s="27"/>
      <c r="D93" s="28"/>
      <c r="E93" s="7"/>
      <c r="F93" s="13"/>
      <c r="G93" s="7"/>
      <c r="H93" s="15"/>
      <c r="I93" s="16"/>
      <c r="J93" s="13"/>
      <c r="K93" s="16"/>
      <c r="L93" s="15"/>
      <c r="M93" s="16"/>
      <c r="N93" s="21"/>
      <c r="O93" s="16"/>
      <c r="P93" s="21"/>
      <c r="Q93" s="16"/>
      <c r="R93" s="13"/>
      <c r="S93" s="7"/>
      <c r="T93" s="9">
        <f t="shared" si="6"/>
        <v>0</v>
      </c>
      <c r="U93" s="10">
        <f t="shared" si="5"/>
        <v>91</v>
      </c>
    </row>
    <row r="94" spans="1:21" ht="16.5">
      <c r="A94" s="27"/>
      <c r="B94" s="27"/>
      <c r="C94" s="27"/>
      <c r="D94" s="28"/>
      <c r="E94" s="7"/>
      <c r="F94" s="13"/>
      <c r="G94" s="7"/>
      <c r="H94" s="15"/>
      <c r="I94" s="16"/>
      <c r="J94" s="13"/>
      <c r="K94" s="16"/>
      <c r="L94" s="15"/>
      <c r="M94" s="16"/>
      <c r="N94" s="21"/>
      <c r="O94" s="16"/>
      <c r="P94" s="21"/>
      <c r="Q94" s="16"/>
      <c r="R94" s="13"/>
      <c r="S94" s="7"/>
      <c r="T94" s="9">
        <f t="shared" si="6"/>
        <v>0</v>
      </c>
      <c r="U94" s="10">
        <f t="shared" si="5"/>
        <v>92</v>
      </c>
    </row>
    <row r="95" spans="1:21" ht="16.5">
      <c r="A95" s="27"/>
      <c r="B95" s="27"/>
      <c r="C95" s="27"/>
      <c r="D95" s="28"/>
      <c r="E95" s="7"/>
      <c r="F95" s="13"/>
      <c r="G95" s="7"/>
      <c r="H95" s="15"/>
      <c r="I95" s="16"/>
      <c r="J95" s="13"/>
      <c r="K95" s="16"/>
      <c r="L95" s="15"/>
      <c r="M95" s="16"/>
      <c r="N95" s="21"/>
      <c r="O95" s="16"/>
      <c r="P95" s="21"/>
      <c r="Q95" s="16"/>
      <c r="R95" s="13"/>
      <c r="S95" s="7"/>
      <c r="T95" s="9">
        <f t="shared" si="6"/>
        <v>0</v>
      </c>
      <c r="U95" s="10">
        <f t="shared" si="5"/>
        <v>93</v>
      </c>
    </row>
    <row r="96" spans="1:21" ht="16.5">
      <c r="A96" s="27"/>
      <c r="B96" s="27"/>
      <c r="C96" s="27"/>
      <c r="D96" s="28"/>
      <c r="E96" s="7"/>
      <c r="F96" s="13"/>
      <c r="G96" s="7"/>
      <c r="H96" s="15"/>
      <c r="I96" s="16"/>
      <c r="J96" s="13"/>
      <c r="K96" s="16"/>
      <c r="L96" s="15"/>
      <c r="M96" s="16"/>
      <c r="N96" s="21"/>
      <c r="O96" s="16"/>
      <c r="P96" s="21"/>
      <c r="Q96" s="16"/>
      <c r="R96" s="13"/>
      <c r="S96" s="7"/>
      <c r="T96" s="9">
        <f t="shared" si="6"/>
        <v>0</v>
      </c>
      <c r="U96" s="10">
        <f t="shared" si="5"/>
        <v>94</v>
      </c>
    </row>
    <row r="97" spans="1:21" ht="16.5">
      <c r="A97" s="27"/>
      <c r="B97" s="27"/>
      <c r="C97" s="27"/>
      <c r="D97" s="28"/>
      <c r="E97" s="7"/>
      <c r="F97" s="13"/>
      <c r="G97" s="7"/>
      <c r="H97" s="15"/>
      <c r="I97" s="16"/>
      <c r="J97" s="13"/>
      <c r="K97" s="16"/>
      <c r="L97" s="15"/>
      <c r="M97" s="16"/>
      <c r="N97" s="21"/>
      <c r="O97" s="16"/>
      <c r="P97" s="21"/>
      <c r="Q97" s="16"/>
      <c r="R97" s="13"/>
      <c r="S97" s="7"/>
      <c r="T97" s="9">
        <f t="shared" si="6"/>
        <v>0</v>
      </c>
      <c r="U97" s="10">
        <f t="shared" si="5"/>
        <v>95</v>
      </c>
    </row>
    <row r="98" spans="1:21" ht="16.5">
      <c r="A98" s="27"/>
      <c r="B98" s="27"/>
      <c r="C98" s="27"/>
      <c r="D98" s="28"/>
      <c r="E98" s="7"/>
      <c r="F98" s="13"/>
      <c r="G98" s="7"/>
      <c r="H98" s="15"/>
      <c r="I98" s="16"/>
      <c r="J98" s="13"/>
      <c r="K98" s="16"/>
      <c r="L98" s="15"/>
      <c r="M98" s="16"/>
      <c r="N98" s="21"/>
      <c r="O98" s="16"/>
      <c r="P98" s="21"/>
      <c r="Q98" s="16"/>
      <c r="R98" s="13"/>
      <c r="S98" s="7"/>
      <c r="T98" s="9">
        <f t="shared" si="6"/>
        <v>0</v>
      </c>
      <c r="U98" s="10">
        <f t="shared" si="5"/>
        <v>96</v>
      </c>
    </row>
    <row r="99" spans="1:21" ht="16.5">
      <c r="A99" s="27"/>
      <c r="B99" s="27"/>
      <c r="C99" s="27"/>
      <c r="D99" s="28"/>
      <c r="E99" s="7"/>
      <c r="F99" s="13"/>
      <c r="G99" s="7"/>
      <c r="H99" s="15"/>
      <c r="I99" s="16"/>
      <c r="J99" s="13"/>
      <c r="K99" s="16"/>
      <c r="L99" s="15"/>
      <c r="M99" s="16"/>
      <c r="N99" s="21"/>
      <c r="O99" s="16"/>
      <c r="P99" s="21"/>
      <c r="Q99" s="16"/>
      <c r="R99" s="13"/>
      <c r="S99" s="7"/>
      <c r="T99" s="9">
        <f t="shared" si="6"/>
        <v>0</v>
      </c>
      <c r="U99" s="10">
        <f t="shared" si="5"/>
        <v>97</v>
      </c>
    </row>
    <row r="100" spans="1:21" ht="16.5">
      <c r="A100" s="27"/>
      <c r="B100" s="27"/>
      <c r="C100" s="27"/>
      <c r="D100" s="28"/>
      <c r="E100" s="7"/>
      <c r="F100" s="13"/>
      <c r="G100" s="7"/>
      <c r="H100" s="15"/>
      <c r="I100" s="16"/>
      <c r="J100" s="13"/>
      <c r="K100" s="16"/>
      <c r="L100" s="15"/>
      <c r="M100" s="16"/>
      <c r="N100" s="21"/>
      <c r="O100" s="16"/>
      <c r="P100" s="21"/>
      <c r="Q100" s="16"/>
      <c r="R100" s="13"/>
      <c r="S100" s="7"/>
      <c r="T100" s="9">
        <f t="shared" si="6"/>
        <v>0</v>
      </c>
      <c r="U100" s="10">
        <f t="shared" ref="U100:U131" si="7">U99+1</f>
        <v>98</v>
      </c>
    </row>
    <row r="101" spans="1:21" ht="16.5">
      <c r="A101" s="27"/>
      <c r="B101" s="27"/>
      <c r="C101" s="27"/>
      <c r="D101" s="28"/>
      <c r="E101" s="7"/>
      <c r="F101" s="13"/>
      <c r="G101" s="7"/>
      <c r="H101" s="15"/>
      <c r="I101" s="16"/>
      <c r="J101" s="13"/>
      <c r="K101" s="16"/>
      <c r="L101" s="15"/>
      <c r="M101" s="16"/>
      <c r="N101" s="21"/>
      <c r="O101" s="16"/>
      <c r="P101" s="21"/>
      <c r="Q101" s="16"/>
      <c r="R101" s="13"/>
      <c r="S101" s="7"/>
      <c r="T101" s="9">
        <f t="shared" si="6"/>
        <v>0</v>
      </c>
      <c r="U101" s="10">
        <f t="shared" si="7"/>
        <v>99</v>
      </c>
    </row>
    <row r="102" spans="1:21" ht="16.5">
      <c r="A102" s="27"/>
      <c r="B102" s="27"/>
      <c r="C102" s="27"/>
      <c r="D102" s="28"/>
      <c r="E102" s="7"/>
      <c r="F102" s="13"/>
      <c r="G102" s="7"/>
      <c r="H102" s="15"/>
      <c r="I102" s="16"/>
      <c r="J102" s="13"/>
      <c r="K102" s="16"/>
      <c r="L102" s="15"/>
      <c r="M102" s="16"/>
      <c r="N102" s="21"/>
      <c r="O102" s="16"/>
      <c r="P102" s="21"/>
      <c r="Q102" s="16"/>
      <c r="R102" s="13"/>
      <c r="S102" s="7"/>
      <c r="T102" s="9">
        <f t="shared" si="6"/>
        <v>0</v>
      </c>
      <c r="U102" s="10">
        <f t="shared" si="7"/>
        <v>100</v>
      </c>
    </row>
    <row r="103" spans="1:21" ht="16.5">
      <c r="A103" s="27"/>
      <c r="B103" s="27"/>
      <c r="C103" s="27"/>
      <c r="D103" s="28"/>
      <c r="E103" s="7"/>
      <c r="F103" s="13"/>
      <c r="G103" s="7"/>
      <c r="H103" s="15"/>
      <c r="I103" s="16"/>
      <c r="J103" s="13"/>
      <c r="K103" s="16"/>
      <c r="L103" s="15"/>
      <c r="M103" s="16"/>
      <c r="N103" s="21"/>
      <c r="O103" s="16"/>
      <c r="P103" s="21"/>
      <c r="Q103" s="16"/>
      <c r="R103" s="13"/>
      <c r="S103" s="7"/>
      <c r="T103" s="9">
        <f t="shared" si="6"/>
        <v>0</v>
      </c>
      <c r="U103" s="10">
        <f t="shared" si="7"/>
        <v>101</v>
      </c>
    </row>
    <row r="104" spans="1:21" ht="16.5">
      <c r="A104" s="27"/>
      <c r="B104" s="27"/>
      <c r="C104" s="27"/>
      <c r="D104" s="28"/>
      <c r="E104" s="7"/>
      <c r="F104" s="13"/>
      <c r="G104" s="7"/>
      <c r="H104" s="15"/>
      <c r="I104" s="16"/>
      <c r="J104" s="13"/>
      <c r="K104" s="16"/>
      <c r="L104" s="15"/>
      <c r="M104" s="16"/>
      <c r="N104" s="21"/>
      <c r="O104" s="16"/>
      <c r="P104" s="21"/>
      <c r="Q104" s="16"/>
      <c r="R104" s="13"/>
      <c r="S104" s="7"/>
      <c r="T104" s="9">
        <f t="shared" si="6"/>
        <v>0</v>
      </c>
      <c r="U104" s="10">
        <f t="shared" si="7"/>
        <v>102</v>
      </c>
    </row>
    <row r="105" spans="1:21" ht="16.5">
      <c r="A105" s="27"/>
      <c r="B105" s="27"/>
      <c r="C105" s="27"/>
      <c r="D105" s="28"/>
      <c r="E105" s="7"/>
      <c r="F105" s="13"/>
      <c r="G105" s="7"/>
      <c r="H105" s="15"/>
      <c r="I105" s="16"/>
      <c r="J105" s="13"/>
      <c r="K105" s="16"/>
      <c r="L105" s="15"/>
      <c r="M105" s="16"/>
      <c r="N105" s="21"/>
      <c r="O105" s="16"/>
      <c r="P105" s="21"/>
      <c r="Q105" s="16"/>
      <c r="R105" s="13"/>
      <c r="S105" s="7"/>
      <c r="T105" s="9">
        <f t="shared" si="6"/>
        <v>0</v>
      </c>
      <c r="U105" s="10">
        <f t="shared" si="7"/>
        <v>103</v>
      </c>
    </row>
    <row r="106" spans="1:21" ht="16.5">
      <c r="A106" s="27"/>
      <c r="B106" s="27"/>
      <c r="C106" s="27"/>
      <c r="D106" s="28"/>
      <c r="E106" s="7"/>
      <c r="F106" s="13"/>
      <c r="G106" s="7"/>
      <c r="H106" s="15"/>
      <c r="I106" s="16"/>
      <c r="J106" s="13"/>
      <c r="K106" s="16"/>
      <c r="L106" s="15"/>
      <c r="M106" s="16"/>
      <c r="N106" s="21"/>
      <c r="O106" s="16"/>
      <c r="P106" s="21"/>
      <c r="Q106" s="16"/>
      <c r="R106" s="13"/>
      <c r="S106" s="7"/>
      <c r="T106" s="9">
        <f t="shared" si="6"/>
        <v>0</v>
      </c>
      <c r="U106" s="10">
        <f t="shared" si="7"/>
        <v>104</v>
      </c>
    </row>
    <row r="107" spans="1:21" ht="16.5">
      <c r="A107" s="27"/>
      <c r="B107" s="27"/>
      <c r="C107" s="27"/>
      <c r="D107" s="28"/>
      <c r="E107" s="7"/>
      <c r="F107" s="13"/>
      <c r="G107" s="7"/>
      <c r="H107" s="15"/>
      <c r="I107" s="16"/>
      <c r="J107" s="13"/>
      <c r="K107" s="16"/>
      <c r="L107" s="15"/>
      <c r="M107" s="16"/>
      <c r="N107" s="21"/>
      <c r="O107" s="16"/>
      <c r="P107" s="21"/>
      <c r="Q107" s="16"/>
      <c r="R107" s="13"/>
      <c r="S107" s="7"/>
      <c r="T107" s="9">
        <f t="shared" si="6"/>
        <v>0</v>
      </c>
      <c r="U107" s="10">
        <f t="shared" si="7"/>
        <v>105</v>
      </c>
    </row>
    <row r="108" spans="1:21" ht="16.5">
      <c r="A108" s="27"/>
      <c r="B108" s="27"/>
      <c r="C108" s="27"/>
      <c r="D108" s="28"/>
      <c r="E108" s="7"/>
      <c r="F108" s="13"/>
      <c r="G108" s="7"/>
      <c r="H108" s="15"/>
      <c r="I108" s="16"/>
      <c r="J108" s="13"/>
      <c r="K108" s="16"/>
      <c r="L108" s="15"/>
      <c r="M108" s="16"/>
      <c r="N108" s="21"/>
      <c r="O108" s="16"/>
      <c r="P108" s="21"/>
      <c r="Q108" s="16"/>
      <c r="R108" s="13"/>
      <c r="S108" s="7"/>
      <c r="T108" s="9">
        <f t="shared" si="6"/>
        <v>0</v>
      </c>
      <c r="U108" s="10">
        <f t="shared" si="7"/>
        <v>106</v>
      </c>
    </row>
    <row r="109" spans="1:21" ht="16.5">
      <c r="A109" s="27"/>
      <c r="B109" s="27"/>
      <c r="C109" s="27"/>
      <c r="D109" s="28"/>
      <c r="E109" s="7"/>
      <c r="F109" s="13"/>
      <c r="G109" s="7"/>
      <c r="H109" s="15"/>
      <c r="I109" s="16"/>
      <c r="J109" s="13"/>
      <c r="K109" s="16"/>
      <c r="L109" s="15"/>
      <c r="M109" s="16"/>
      <c r="N109" s="21"/>
      <c r="O109" s="16"/>
      <c r="P109" s="21"/>
      <c r="Q109" s="16"/>
      <c r="R109" s="13"/>
      <c r="S109" s="7"/>
      <c r="T109" s="9">
        <f t="shared" si="6"/>
        <v>0</v>
      </c>
      <c r="U109" s="10">
        <f t="shared" si="7"/>
        <v>107</v>
      </c>
    </row>
    <row r="110" spans="1:21" ht="16.5">
      <c r="A110" s="27"/>
      <c r="B110" s="27"/>
      <c r="C110" s="27"/>
      <c r="D110" s="28"/>
      <c r="E110" s="7"/>
      <c r="F110" s="13"/>
      <c r="G110" s="7"/>
      <c r="H110" s="15"/>
      <c r="I110" s="16"/>
      <c r="J110" s="13"/>
      <c r="K110" s="16"/>
      <c r="L110" s="15"/>
      <c r="M110" s="16"/>
      <c r="N110" s="21"/>
      <c r="O110" s="16"/>
      <c r="P110" s="21"/>
      <c r="Q110" s="16"/>
      <c r="R110" s="13"/>
      <c r="S110" s="7"/>
      <c r="T110" s="9">
        <f t="shared" si="6"/>
        <v>0</v>
      </c>
      <c r="U110" s="10">
        <f t="shared" si="7"/>
        <v>108</v>
      </c>
    </row>
    <row r="111" spans="1:21" ht="16.5">
      <c r="A111" s="27"/>
      <c r="B111" s="27"/>
      <c r="C111" s="27"/>
      <c r="D111" s="28"/>
      <c r="E111" s="7"/>
      <c r="F111" s="13"/>
      <c r="G111" s="7"/>
      <c r="H111" s="15"/>
      <c r="I111" s="16"/>
      <c r="J111" s="13"/>
      <c r="K111" s="16"/>
      <c r="L111" s="15"/>
      <c r="M111" s="16"/>
      <c r="N111" s="21"/>
      <c r="O111" s="16"/>
      <c r="P111" s="21"/>
      <c r="Q111" s="16"/>
      <c r="R111" s="13"/>
      <c r="S111" s="7"/>
      <c r="T111" s="9">
        <f t="shared" si="6"/>
        <v>0</v>
      </c>
      <c r="U111" s="10">
        <f t="shared" si="7"/>
        <v>109</v>
      </c>
    </row>
    <row r="112" spans="1:21" ht="16.5">
      <c r="A112" s="27"/>
      <c r="B112" s="27"/>
      <c r="C112" s="27"/>
      <c r="D112" s="28"/>
      <c r="E112" s="7"/>
      <c r="F112" s="13"/>
      <c r="G112" s="7"/>
      <c r="H112" s="15"/>
      <c r="I112" s="16"/>
      <c r="J112" s="13"/>
      <c r="K112" s="16"/>
      <c r="L112" s="15"/>
      <c r="M112" s="16"/>
      <c r="N112" s="21"/>
      <c r="O112" s="16"/>
      <c r="P112" s="21"/>
      <c r="Q112" s="16"/>
      <c r="R112" s="13"/>
      <c r="S112" s="7"/>
      <c r="T112" s="9">
        <f t="shared" si="6"/>
        <v>0</v>
      </c>
      <c r="U112" s="10">
        <f t="shared" si="7"/>
        <v>110</v>
      </c>
    </row>
    <row r="113" spans="1:21" ht="16.5">
      <c r="A113" s="27"/>
      <c r="B113" s="27"/>
      <c r="C113" s="27"/>
      <c r="D113" s="28"/>
      <c r="E113" s="7"/>
      <c r="F113" s="13"/>
      <c r="G113" s="7"/>
      <c r="H113" s="15"/>
      <c r="I113" s="16"/>
      <c r="J113" s="13"/>
      <c r="K113" s="16"/>
      <c r="L113" s="15"/>
      <c r="M113" s="16"/>
      <c r="N113" s="21"/>
      <c r="O113" s="16"/>
      <c r="P113" s="21"/>
      <c r="Q113" s="16"/>
      <c r="R113" s="13"/>
      <c r="S113" s="7"/>
      <c r="T113" s="9">
        <f t="shared" si="6"/>
        <v>0</v>
      </c>
      <c r="U113" s="10">
        <f t="shared" si="7"/>
        <v>111</v>
      </c>
    </row>
    <row r="114" spans="1:21" ht="16.5">
      <c r="A114" s="27"/>
      <c r="B114" s="27"/>
      <c r="C114" s="27"/>
      <c r="D114" s="28"/>
      <c r="E114" s="7"/>
      <c r="F114" s="13"/>
      <c r="G114" s="7"/>
      <c r="H114" s="15"/>
      <c r="I114" s="16"/>
      <c r="J114" s="13"/>
      <c r="K114" s="16"/>
      <c r="L114" s="15"/>
      <c r="M114" s="16"/>
      <c r="N114" s="21"/>
      <c r="O114" s="16"/>
      <c r="P114" s="21"/>
      <c r="Q114" s="16"/>
      <c r="R114" s="13"/>
      <c r="S114" s="7"/>
      <c r="T114" s="9">
        <f t="shared" si="6"/>
        <v>0</v>
      </c>
      <c r="U114" s="10">
        <f t="shared" si="7"/>
        <v>112</v>
      </c>
    </row>
    <row r="115" spans="1:21" ht="16.5">
      <c r="A115" s="27"/>
      <c r="B115" s="27"/>
      <c r="C115" s="27"/>
      <c r="D115" s="28"/>
      <c r="E115" s="7"/>
      <c r="F115" s="13"/>
      <c r="G115" s="7"/>
      <c r="H115" s="15"/>
      <c r="I115" s="16"/>
      <c r="J115" s="13"/>
      <c r="K115" s="16"/>
      <c r="L115" s="15"/>
      <c r="M115" s="16"/>
      <c r="N115" s="21"/>
      <c r="O115" s="16"/>
      <c r="P115" s="21"/>
      <c r="Q115" s="16"/>
      <c r="R115" s="13"/>
      <c r="S115" s="7"/>
      <c r="T115" s="9">
        <f t="shared" si="6"/>
        <v>0</v>
      </c>
      <c r="U115" s="10">
        <f t="shared" si="7"/>
        <v>113</v>
      </c>
    </row>
    <row r="116" spans="1:21" ht="16.5">
      <c r="A116" s="27"/>
      <c r="B116" s="27"/>
      <c r="C116" s="27"/>
      <c r="D116" s="28"/>
      <c r="E116" s="7"/>
      <c r="F116" s="13"/>
      <c r="G116" s="7"/>
      <c r="H116" s="15"/>
      <c r="I116" s="16"/>
      <c r="J116" s="13"/>
      <c r="K116" s="16"/>
      <c r="L116" s="15"/>
      <c r="M116" s="16"/>
      <c r="N116" s="21"/>
      <c r="O116" s="16"/>
      <c r="P116" s="21"/>
      <c r="Q116" s="16"/>
      <c r="R116" s="13"/>
      <c r="S116" s="7"/>
      <c r="T116" s="9">
        <f t="shared" si="6"/>
        <v>0</v>
      </c>
      <c r="U116" s="10">
        <f t="shared" si="7"/>
        <v>114</v>
      </c>
    </row>
    <row r="117" spans="1:21" ht="16.5">
      <c r="A117" s="27"/>
      <c r="B117" s="27"/>
      <c r="C117" s="27"/>
      <c r="D117" s="28"/>
      <c r="E117" s="7"/>
      <c r="F117" s="13"/>
      <c r="G117" s="7"/>
      <c r="H117" s="15"/>
      <c r="I117" s="16"/>
      <c r="J117" s="13"/>
      <c r="K117" s="16"/>
      <c r="L117" s="15"/>
      <c r="M117" s="16"/>
      <c r="N117" s="21"/>
      <c r="O117" s="16"/>
      <c r="P117" s="21"/>
      <c r="Q117" s="16"/>
      <c r="R117" s="13"/>
      <c r="S117" s="7"/>
      <c r="T117" s="9">
        <f t="shared" si="6"/>
        <v>0</v>
      </c>
      <c r="U117" s="10">
        <f t="shared" si="7"/>
        <v>115</v>
      </c>
    </row>
    <row r="118" spans="1:21" ht="16.5">
      <c r="A118" s="27"/>
      <c r="B118" s="27"/>
      <c r="C118" s="27"/>
      <c r="D118" s="28"/>
      <c r="E118" s="7"/>
      <c r="F118" s="13"/>
      <c r="G118" s="7"/>
      <c r="H118" s="15"/>
      <c r="I118" s="16"/>
      <c r="J118" s="13"/>
      <c r="K118" s="16"/>
      <c r="L118" s="15"/>
      <c r="M118" s="16"/>
      <c r="N118" s="21"/>
      <c r="O118" s="16"/>
      <c r="P118" s="21"/>
      <c r="Q118" s="16"/>
      <c r="R118" s="13"/>
      <c r="S118" s="7"/>
      <c r="T118" s="9">
        <f t="shared" si="6"/>
        <v>0</v>
      </c>
      <c r="U118" s="10">
        <f t="shared" si="7"/>
        <v>116</v>
      </c>
    </row>
    <row r="119" spans="1:21" ht="16.5">
      <c r="A119" s="27"/>
      <c r="B119" s="27"/>
      <c r="C119" s="27"/>
      <c r="D119" s="28"/>
      <c r="E119" s="7"/>
      <c r="F119" s="13"/>
      <c r="G119" s="7"/>
      <c r="H119" s="15"/>
      <c r="I119" s="16"/>
      <c r="J119" s="13"/>
      <c r="K119" s="16"/>
      <c r="L119" s="15"/>
      <c r="M119" s="16"/>
      <c r="N119" s="21"/>
      <c r="O119" s="16"/>
      <c r="P119" s="21"/>
      <c r="Q119" s="16"/>
      <c r="R119" s="13"/>
      <c r="S119" s="7"/>
      <c r="T119" s="9">
        <f t="shared" si="6"/>
        <v>0</v>
      </c>
      <c r="U119" s="10">
        <f t="shared" si="7"/>
        <v>117</v>
      </c>
    </row>
    <row r="120" spans="1:21" ht="16.5">
      <c r="A120" s="27"/>
      <c r="B120" s="27"/>
      <c r="C120" s="27"/>
      <c r="D120" s="28"/>
      <c r="E120" s="7"/>
      <c r="F120" s="13"/>
      <c r="G120" s="7"/>
      <c r="H120" s="15"/>
      <c r="I120" s="16"/>
      <c r="J120" s="13"/>
      <c r="K120" s="16"/>
      <c r="L120" s="15"/>
      <c r="M120" s="16"/>
      <c r="N120" s="21"/>
      <c r="O120" s="16"/>
      <c r="P120" s="21"/>
      <c r="Q120" s="16"/>
      <c r="R120" s="13"/>
      <c r="S120" s="7"/>
      <c r="T120" s="9">
        <f t="shared" si="6"/>
        <v>0</v>
      </c>
      <c r="U120" s="10">
        <f t="shared" si="7"/>
        <v>118</v>
      </c>
    </row>
    <row r="121" spans="1:21" ht="16.5">
      <c r="A121" s="27"/>
      <c r="B121" s="27"/>
      <c r="C121" s="27"/>
      <c r="D121" s="28"/>
      <c r="E121" s="7"/>
      <c r="F121" s="13"/>
      <c r="G121" s="7"/>
      <c r="H121" s="15"/>
      <c r="I121" s="16"/>
      <c r="J121" s="13"/>
      <c r="K121" s="16"/>
      <c r="L121" s="15"/>
      <c r="M121" s="16"/>
      <c r="N121" s="21"/>
      <c r="O121" s="16"/>
      <c r="P121" s="21"/>
      <c r="Q121" s="16"/>
      <c r="R121" s="13"/>
      <c r="S121" s="7"/>
      <c r="T121" s="9">
        <f t="shared" si="6"/>
        <v>0</v>
      </c>
      <c r="U121" s="10">
        <f t="shared" si="7"/>
        <v>119</v>
      </c>
    </row>
    <row r="122" spans="1:21" ht="16.5">
      <c r="A122" s="27"/>
      <c r="B122" s="27"/>
      <c r="C122" s="27"/>
      <c r="D122" s="28"/>
      <c r="E122" s="7"/>
      <c r="F122" s="13"/>
      <c r="G122" s="7"/>
      <c r="H122" s="15"/>
      <c r="I122" s="16"/>
      <c r="J122" s="13"/>
      <c r="K122" s="16"/>
      <c r="L122" s="15"/>
      <c r="M122" s="16"/>
      <c r="N122" s="21"/>
      <c r="O122" s="16"/>
      <c r="P122" s="21"/>
      <c r="Q122" s="16"/>
      <c r="R122" s="13"/>
      <c r="S122" s="7"/>
      <c r="T122" s="9">
        <f t="shared" si="6"/>
        <v>0</v>
      </c>
      <c r="U122" s="10">
        <f t="shared" si="7"/>
        <v>120</v>
      </c>
    </row>
    <row r="123" spans="1:21" ht="16.5">
      <c r="A123" s="27"/>
      <c r="B123" s="27"/>
      <c r="C123" s="27"/>
      <c r="D123" s="28"/>
      <c r="E123" s="7"/>
      <c r="F123" s="13"/>
      <c r="G123" s="7"/>
      <c r="H123" s="15"/>
      <c r="I123" s="16"/>
      <c r="J123" s="13"/>
      <c r="K123" s="16"/>
      <c r="L123" s="15"/>
      <c r="M123" s="16"/>
      <c r="N123" s="21"/>
      <c r="O123" s="16"/>
      <c r="P123" s="21"/>
      <c r="Q123" s="16"/>
      <c r="R123" s="13"/>
      <c r="S123" s="7"/>
      <c r="T123" s="9">
        <f t="shared" ref="T123:T154" si="8">E123*1.5+G123*1.5+I123+K123+M123*2+S123*1.5</f>
        <v>0</v>
      </c>
      <c r="U123" s="10">
        <f t="shared" si="7"/>
        <v>121</v>
      </c>
    </row>
    <row r="124" spans="1:21" ht="16.5">
      <c r="A124" s="27"/>
      <c r="B124" s="27"/>
      <c r="C124" s="27"/>
      <c r="D124" s="28"/>
      <c r="E124" s="7"/>
      <c r="F124" s="13"/>
      <c r="G124" s="7"/>
      <c r="H124" s="15"/>
      <c r="I124" s="16"/>
      <c r="J124" s="13"/>
      <c r="K124" s="16"/>
      <c r="L124" s="15"/>
      <c r="M124" s="16"/>
      <c r="N124" s="21"/>
      <c r="O124" s="16"/>
      <c r="P124" s="21"/>
      <c r="Q124" s="16"/>
      <c r="R124" s="13"/>
      <c r="S124" s="7"/>
      <c r="T124" s="9">
        <f t="shared" si="8"/>
        <v>0</v>
      </c>
      <c r="U124" s="10">
        <f t="shared" si="7"/>
        <v>122</v>
      </c>
    </row>
    <row r="125" spans="1:21" ht="16.5">
      <c r="A125" s="27"/>
      <c r="B125" s="27"/>
      <c r="C125" s="27"/>
      <c r="D125" s="28"/>
      <c r="E125" s="7"/>
      <c r="F125" s="13"/>
      <c r="G125" s="7"/>
      <c r="H125" s="15"/>
      <c r="I125" s="16"/>
      <c r="J125" s="13"/>
      <c r="K125" s="16"/>
      <c r="L125" s="15"/>
      <c r="M125" s="16"/>
      <c r="N125" s="21"/>
      <c r="O125" s="16"/>
      <c r="P125" s="21"/>
      <c r="Q125" s="16"/>
      <c r="R125" s="13"/>
      <c r="S125" s="7"/>
      <c r="T125" s="9">
        <f t="shared" si="8"/>
        <v>0</v>
      </c>
      <c r="U125" s="10">
        <f t="shared" si="7"/>
        <v>123</v>
      </c>
    </row>
    <row r="126" spans="1:21" ht="16.5">
      <c r="A126" s="27"/>
      <c r="B126" s="27"/>
      <c r="C126" s="27"/>
      <c r="D126" s="28"/>
      <c r="E126" s="7"/>
      <c r="F126" s="13"/>
      <c r="G126" s="7"/>
      <c r="H126" s="15"/>
      <c r="I126" s="16"/>
      <c r="J126" s="13"/>
      <c r="K126" s="16"/>
      <c r="L126" s="15"/>
      <c r="M126" s="16"/>
      <c r="N126" s="21"/>
      <c r="O126" s="16"/>
      <c r="P126" s="21"/>
      <c r="Q126" s="16"/>
      <c r="R126" s="13"/>
      <c r="S126" s="7"/>
      <c r="T126" s="9">
        <f t="shared" si="8"/>
        <v>0</v>
      </c>
      <c r="U126" s="10">
        <f t="shared" si="7"/>
        <v>124</v>
      </c>
    </row>
    <row r="127" spans="1:21" ht="16.5">
      <c r="A127" s="27"/>
      <c r="B127" s="27"/>
      <c r="C127" s="27"/>
      <c r="D127" s="28"/>
      <c r="E127" s="7"/>
      <c r="F127" s="13"/>
      <c r="G127" s="7"/>
      <c r="H127" s="15"/>
      <c r="I127" s="16"/>
      <c r="J127" s="13"/>
      <c r="K127" s="16"/>
      <c r="L127" s="15"/>
      <c r="M127" s="16"/>
      <c r="N127" s="21"/>
      <c r="O127" s="16"/>
      <c r="P127" s="21"/>
      <c r="Q127" s="16"/>
      <c r="R127" s="13"/>
      <c r="S127" s="7"/>
      <c r="T127" s="9">
        <f t="shared" si="8"/>
        <v>0</v>
      </c>
      <c r="U127" s="10">
        <f t="shared" si="7"/>
        <v>125</v>
      </c>
    </row>
    <row r="128" spans="1:21" ht="16.5">
      <c r="A128" s="27"/>
      <c r="B128" s="27"/>
      <c r="C128" s="27"/>
      <c r="D128" s="28"/>
      <c r="E128" s="7"/>
      <c r="F128" s="13"/>
      <c r="G128" s="7"/>
      <c r="H128" s="15"/>
      <c r="I128" s="16"/>
      <c r="J128" s="13"/>
      <c r="K128" s="16"/>
      <c r="L128" s="15"/>
      <c r="M128" s="16"/>
      <c r="N128" s="21"/>
      <c r="O128" s="16"/>
      <c r="P128" s="21"/>
      <c r="Q128" s="16"/>
      <c r="R128" s="13"/>
      <c r="S128" s="7"/>
      <c r="T128" s="9">
        <f t="shared" si="8"/>
        <v>0</v>
      </c>
      <c r="U128" s="10">
        <f t="shared" si="7"/>
        <v>126</v>
      </c>
    </row>
    <row r="129" spans="1:21" ht="16.5">
      <c r="A129" s="27"/>
      <c r="B129" s="27"/>
      <c r="C129" s="27"/>
      <c r="D129" s="28"/>
      <c r="E129" s="7"/>
      <c r="F129" s="13"/>
      <c r="G129" s="7"/>
      <c r="H129" s="15"/>
      <c r="I129" s="16"/>
      <c r="J129" s="13"/>
      <c r="K129" s="16"/>
      <c r="L129" s="15"/>
      <c r="M129" s="16"/>
      <c r="N129" s="21"/>
      <c r="O129" s="16"/>
      <c r="P129" s="21"/>
      <c r="Q129" s="16"/>
      <c r="R129" s="13"/>
      <c r="S129" s="7"/>
      <c r="T129" s="9">
        <f t="shared" si="8"/>
        <v>0</v>
      </c>
      <c r="U129" s="10">
        <f t="shared" si="7"/>
        <v>127</v>
      </c>
    </row>
    <row r="130" spans="1:21" ht="16.5">
      <c r="A130" s="27"/>
      <c r="B130" s="27"/>
      <c r="C130" s="27"/>
      <c r="D130" s="28"/>
      <c r="E130" s="7"/>
      <c r="F130" s="13"/>
      <c r="G130" s="7"/>
      <c r="H130" s="15"/>
      <c r="I130" s="16"/>
      <c r="J130" s="13"/>
      <c r="K130" s="16"/>
      <c r="L130" s="15"/>
      <c r="M130" s="16"/>
      <c r="N130" s="21"/>
      <c r="O130" s="16"/>
      <c r="P130" s="21"/>
      <c r="Q130" s="16"/>
      <c r="R130" s="13"/>
      <c r="S130" s="7"/>
      <c r="T130" s="9">
        <f t="shared" si="8"/>
        <v>0</v>
      </c>
      <c r="U130" s="10">
        <f t="shared" si="7"/>
        <v>128</v>
      </c>
    </row>
    <row r="131" spans="1:21" ht="16.5">
      <c r="A131" s="27"/>
      <c r="B131" s="27"/>
      <c r="C131" s="27"/>
      <c r="D131" s="28"/>
      <c r="E131" s="7"/>
      <c r="F131" s="13"/>
      <c r="G131" s="7"/>
      <c r="H131" s="15"/>
      <c r="I131" s="16"/>
      <c r="J131" s="13"/>
      <c r="K131" s="16"/>
      <c r="L131" s="15"/>
      <c r="M131" s="16"/>
      <c r="N131" s="21"/>
      <c r="O131" s="16"/>
      <c r="P131" s="21"/>
      <c r="Q131" s="16"/>
      <c r="R131" s="13"/>
      <c r="S131" s="7"/>
      <c r="T131" s="9">
        <f t="shared" si="8"/>
        <v>0</v>
      </c>
      <c r="U131" s="10">
        <f t="shared" si="7"/>
        <v>129</v>
      </c>
    </row>
    <row r="132" spans="1:21" ht="16.5">
      <c r="A132" s="27"/>
      <c r="B132" s="27"/>
      <c r="C132" s="27"/>
      <c r="D132" s="28"/>
      <c r="E132" s="7"/>
      <c r="F132" s="13"/>
      <c r="G132" s="7"/>
      <c r="H132" s="15"/>
      <c r="I132" s="16"/>
      <c r="J132" s="13"/>
      <c r="K132" s="16"/>
      <c r="L132" s="15"/>
      <c r="M132" s="16"/>
      <c r="N132" s="21"/>
      <c r="O132" s="16"/>
      <c r="P132" s="21"/>
      <c r="Q132" s="16"/>
      <c r="R132" s="13"/>
      <c r="S132" s="7"/>
      <c r="T132" s="9">
        <f t="shared" si="8"/>
        <v>0</v>
      </c>
      <c r="U132" s="10">
        <f t="shared" ref="U132:U163" si="9">U131+1</f>
        <v>130</v>
      </c>
    </row>
    <row r="133" spans="1:21" ht="16.5">
      <c r="A133" s="27"/>
      <c r="B133" s="27"/>
      <c r="C133" s="27"/>
      <c r="D133" s="28"/>
      <c r="E133" s="7"/>
      <c r="F133" s="13"/>
      <c r="G133" s="7"/>
      <c r="H133" s="15"/>
      <c r="I133" s="16"/>
      <c r="J133" s="13"/>
      <c r="K133" s="16"/>
      <c r="L133" s="15"/>
      <c r="M133" s="16"/>
      <c r="N133" s="21"/>
      <c r="O133" s="16"/>
      <c r="P133" s="21"/>
      <c r="Q133" s="16"/>
      <c r="R133" s="13"/>
      <c r="S133" s="7"/>
      <c r="T133" s="9">
        <f t="shared" si="8"/>
        <v>0</v>
      </c>
      <c r="U133" s="10">
        <f t="shared" si="9"/>
        <v>131</v>
      </c>
    </row>
    <row r="134" spans="1:21" ht="16.5">
      <c r="A134" s="27"/>
      <c r="B134" s="27"/>
      <c r="C134" s="27"/>
      <c r="D134" s="28"/>
      <c r="E134" s="7"/>
      <c r="F134" s="13"/>
      <c r="G134" s="7"/>
      <c r="H134" s="15"/>
      <c r="I134" s="16"/>
      <c r="J134" s="13"/>
      <c r="K134" s="16"/>
      <c r="L134" s="15"/>
      <c r="M134" s="16"/>
      <c r="N134" s="21"/>
      <c r="O134" s="16"/>
      <c r="P134" s="21"/>
      <c r="Q134" s="16"/>
      <c r="R134" s="13"/>
      <c r="S134" s="7"/>
      <c r="T134" s="9">
        <f t="shared" si="8"/>
        <v>0</v>
      </c>
      <c r="U134" s="10">
        <f t="shared" si="9"/>
        <v>132</v>
      </c>
    </row>
    <row r="135" spans="1:21" ht="16.5">
      <c r="A135" s="27"/>
      <c r="B135" s="27"/>
      <c r="C135" s="27"/>
      <c r="D135" s="28"/>
      <c r="E135" s="7"/>
      <c r="F135" s="13"/>
      <c r="G135" s="7"/>
      <c r="H135" s="15"/>
      <c r="I135" s="16"/>
      <c r="J135" s="13"/>
      <c r="K135" s="16"/>
      <c r="L135" s="15"/>
      <c r="M135" s="16"/>
      <c r="N135" s="21"/>
      <c r="O135" s="16"/>
      <c r="P135" s="21"/>
      <c r="Q135" s="16"/>
      <c r="R135" s="13"/>
      <c r="S135" s="7"/>
      <c r="T135" s="9">
        <f t="shared" si="8"/>
        <v>0</v>
      </c>
      <c r="U135" s="10">
        <f t="shared" si="9"/>
        <v>133</v>
      </c>
    </row>
    <row r="136" spans="1:21" ht="16.5">
      <c r="A136" s="27"/>
      <c r="B136" s="27"/>
      <c r="C136" s="27"/>
      <c r="D136" s="28"/>
      <c r="E136" s="7"/>
      <c r="F136" s="13"/>
      <c r="G136" s="7"/>
      <c r="H136" s="15"/>
      <c r="I136" s="16"/>
      <c r="J136" s="13"/>
      <c r="K136" s="16"/>
      <c r="L136" s="15"/>
      <c r="M136" s="16"/>
      <c r="N136" s="21"/>
      <c r="O136" s="16"/>
      <c r="P136" s="21"/>
      <c r="Q136" s="16"/>
      <c r="R136" s="13"/>
      <c r="S136" s="7"/>
      <c r="T136" s="9">
        <f t="shared" si="8"/>
        <v>0</v>
      </c>
      <c r="U136" s="10">
        <f t="shared" si="9"/>
        <v>134</v>
      </c>
    </row>
    <row r="137" spans="1:21" ht="16.5">
      <c r="A137" s="27"/>
      <c r="B137" s="27"/>
      <c r="C137" s="27"/>
      <c r="D137" s="28"/>
      <c r="E137" s="7"/>
      <c r="F137" s="13"/>
      <c r="G137" s="7"/>
      <c r="H137" s="15"/>
      <c r="I137" s="16"/>
      <c r="J137" s="13"/>
      <c r="K137" s="16"/>
      <c r="L137" s="15"/>
      <c r="M137" s="16"/>
      <c r="N137" s="21"/>
      <c r="O137" s="16"/>
      <c r="P137" s="21"/>
      <c r="Q137" s="16"/>
      <c r="R137" s="13"/>
      <c r="S137" s="7"/>
      <c r="T137" s="9">
        <f t="shared" si="8"/>
        <v>0</v>
      </c>
      <c r="U137" s="10">
        <f t="shared" si="9"/>
        <v>135</v>
      </c>
    </row>
    <row r="138" spans="1:21" ht="16.5">
      <c r="A138" s="27"/>
      <c r="B138" s="27"/>
      <c r="C138" s="27"/>
      <c r="D138" s="28"/>
      <c r="E138" s="7"/>
      <c r="F138" s="13"/>
      <c r="G138" s="7"/>
      <c r="H138" s="15"/>
      <c r="I138" s="16"/>
      <c r="J138" s="13"/>
      <c r="K138" s="16"/>
      <c r="L138" s="15"/>
      <c r="M138" s="16"/>
      <c r="N138" s="21"/>
      <c r="O138" s="16"/>
      <c r="P138" s="21"/>
      <c r="Q138" s="16"/>
      <c r="R138" s="13"/>
      <c r="S138" s="7"/>
      <c r="T138" s="9">
        <f t="shared" si="8"/>
        <v>0</v>
      </c>
      <c r="U138" s="10">
        <f t="shared" si="9"/>
        <v>136</v>
      </c>
    </row>
    <row r="139" spans="1:21" ht="16.5">
      <c r="A139" s="27"/>
      <c r="B139" s="27"/>
      <c r="C139" s="27"/>
      <c r="D139" s="28"/>
      <c r="E139" s="7"/>
      <c r="F139" s="13"/>
      <c r="G139" s="7"/>
      <c r="H139" s="15"/>
      <c r="I139" s="16"/>
      <c r="J139" s="13"/>
      <c r="K139" s="16"/>
      <c r="L139" s="15"/>
      <c r="M139" s="16"/>
      <c r="N139" s="21"/>
      <c r="O139" s="16"/>
      <c r="P139" s="21"/>
      <c r="Q139" s="16"/>
      <c r="R139" s="13"/>
      <c r="S139" s="7"/>
      <c r="T139" s="9">
        <f t="shared" si="8"/>
        <v>0</v>
      </c>
      <c r="U139" s="10">
        <f t="shared" si="9"/>
        <v>137</v>
      </c>
    </row>
    <row r="140" spans="1:21" ht="16.5">
      <c r="A140" s="27"/>
      <c r="B140" s="27"/>
      <c r="C140" s="27"/>
      <c r="D140" s="28"/>
      <c r="E140" s="7"/>
      <c r="F140" s="13"/>
      <c r="G140" s="7"/>
      <c r="H140" s="15"/>
      <c r="I140" s="16"/>
      <c r="J140" s="13"/>
      <c r="K140" s="16"/>
      <c r="L140" s="15"/>
      <c r="M140" s="16"/>
      <c r="N140" s="21"/>
      <c r="O140" s="16"/>
      <c r="P140" s="21"/>
      <c r="Q140" s="16"/>
      <c r="R140" s="13"/>
      <c r="S140" s="7"/>
      <c r="T140" s="9">
        <f t="shared" si="8"/>
        <v>0</v>
      </c>
      <c r="U140" s="10">
        <f t="shared" si="9"/>
        <v>138</v>
      </c>
    </row>
    <row r="141" spans="1:21" ht="16.5">
      <c r="A141" s="27"/>
      <c r="B141" s="27"/>
      <c r="C141" s="27"/>
      <c r="D141" s="28"/>
      <c r="E141" s="7"/>
      <c r="F141" s="13"/>
      <c r="G141" s="7"/>
      <c r="H141" s="15"/>
      <c r="I141" s="16"/>
      <c r="J141" s="13"/>
      <c r="K141" s="16"/>
      <c r="L141" s="15"/>
      <c r="M141" s="16"/>
      <c r="N141" s="21"/>
      <c r="O141" s="16"/>
      <c r="P141" s="21"/>
      <c r="Q141" s="16"/>
      <c r="R141" s="13"/>
      <c r="S141" s="7"/>
      <c r="T141" s="9">
        <f t="shared" si="8"/>
        <v>0</v>
      </c>
      <c r="U141" s="10">
        <f t="shared" si="9"/>
        <v>139</v>
      </c>
    </row>
    <row r="142" spans="1:21" ht="16.5">
      <c r="A142" s="27"/>
      <c r="B142" s="27"/>
      <c r="C142" s="27"/>
      <c r="D142" s="28"/>
      <c r="E142" s="7"/>
      <c r="F142" s="13"/>
      <c r="G142" s="7"/>
      <c r="H142" s="15"/>
      <c r="I142" s="16"/>
      <c r="J142" s="13"/>
      <c r="K142" s="16"/>
      <c r="L142" s="15"/>
      <c r="M142" s="16"/>
      <c r="N142" s="21"/>
      <c r="O142" s="16"/>
      <c r="P142" s="21"/>
      <c r="Q142" s="16"/>
      <c r="R142" s="13"/>
      <c r="S142" s="7"/>
      <c r="T142" s="9">
        <f t="shared" si="8"/>
        <v>0</v>
      </c>
      <c r="U142" s="10">
        <f t="shared" si="9"/>
        <v>140</v>
      </c>
    </row>
    <row r="143" spans="1:21" ht="16.5">
      <c r="A143" s="27"/>
      <c r="B143" s="27"/>
      <c r="C143" s="27"/>
      <c r="D143" s="28"/>
      <c r="E143" s="7"/>
      <c r="F143" s="13"/>
      <c r="G143" s="7"/>
      <c r="H143" s="15"/>
      <c r="I143" s="16"/>
      <c r="J143" s="13"/>
      <c r="K143" s="16"/>
      <c r="L143" s="15"/>
      <c r="M143" s="16"/>
      <c r="N143" s="21"/>
      <c r="O143" s="16"/>
      <c r="P143" s="21"/>
      <c r="Q143" s="16"/>
      <c r="R143" s="13"/>
      <c r="S143" s="7"/>
      <c r="T143" s="9">
        <f t="shared" si="8"/>
        <v>0</v>
      </c>
      <c r="U143" s="10">
        <f t="shared" si="9"/>
        <v>141</v>
      </c>
    </row>
    <row r="144" spans="1:21" ht="16.5">
      <c r="A144" s="27"/>
      <c r="B144" s="27"/>
      <c r="C144" s="27"/>
      <c r="D144" s="28"/>
      <c r="E144" s="7"/>
      <c r="F144" s="13"/>
      <c r="G144" s="7"/>
      <c r="H144" s="15"/>
      <c r="I144" s="16"/>
      <c r="J144" s="13"/>
      <c r="K144" s="16"/>
      <c r="L144" s="15"/>
      <c r="M144" s="16"/>
      <c r="N144" s="21"/>
      <c r="O144" s="16"/>
      <c r="P144" s="21"/>
      <c r="Q144" s="16"/>
      <c r="R144" s="13"/>
      <c r="S144" s="7"/>
      <c r="T144" s="9">
        <f t="shared" si="8"/>
        <v>0</v>
      </c>
      <c r="U144" s="10">
        <f t="shared" si="9"/>
        <v>142</v>
      </c>
    </row>
    <row r="145" spans="1:21" ht="16.5">
      <c r="A145" s="27"/>
      <c r="B145" s="27"/>
      <c r="C145" s="27"/>
      <c r="D145" s="28"/>
      <c r="E145" s="7"/>
      <c r="F145" s="13"/>
      <c r="G145" s="7"/>
      <c r="H145" s="15"/>
      <c r="I145" s="16"/>
      <c r="J145" s="13"/>
      <c r="K145" s="16"/>
      <c r="L145" s="15"/>
      <c r="M145" s="16"/>
      <c r="N145" s="21"/>
      <c r="O145" s="16"/>
      <c r="P145" s="21"/>
      <c r="Q145" s="16"/>
      <c r="R145" s="13"/>
      <c r="S145" s="7"/>
      <c r="T145" s="9">
        <f t="shared" si="8"/>
        <v>0</v>
      </c>
      <c r="U145" s="10">
        <f t="shared" si="9"/>
        <v>143</v>
      </c>
    </row>
    <row r="146" spans="1:21" ht="16.5">
      <c r="A146" s="27"/>
      <c r="B146" s="27"/>
      <c r="C146" s="27"/>
      <c r="D146" s="28"/>
      <c r="E146" s="7"/>
      <c r="F146" s="13"/>
      <c r="G146" s="7"/>
      <c r="H146" s="15"/>
      <c r="I146" s="16"/>
      <c r="J146" s="13"/>
      <c r="K146" s="16"/>
      <c r="L146" s="15"/>
      <c r="M146" s="16"/>
      <c r="N146" s="21"/>
      <c r="O146" s="16"/>
      <c r="P146" s="21"/>
      <c r="Q146" s="16"/>
      <c r="R146" s="13"/>
      <c r="S146" s="7"/>
      <c r="T146" s="9">
        <f t="shared" si="8"/>
        <v>0</v>
      </c>
      <c r="U146" s="10">
        <f t="shared" si="9"/>
        <v>144</v>
      </c>
    </row>
    <row r="147" spans="1:21" ht="16.5">
      <c r="A147" s="27"/>
      <c r="B147" s="27"/>
      <c r="C147" s="27"/>
      <c r="D147" s="28"/>
      <c r="E147" s="7"/>
      <c r="F147" s="13"/>
      <c r="G147" s="7"/>
      <c r="H147" s="15"/>
      <c r="I147" s="16"/>
      <c r="J147" s="13"/>
      <c r="K147" s="16"/>
      <c r="L147" s="15"/>
      <c r="M147" s="16"/>
      <c r="N147" s="21"/>
      <c r="O147" s="16"/>
      <c r="P147" s="21"/>
      <c r="Q147" s="16"/>
      <c r="R147" s="13"/>
      <c r="S147" s="7"/>
      <c r="T147" s="9">
        <f t="shared" si="8"/>
        <v>0</v>
      </c>
      <c r="U147" s="10">
        <f t="shared" si="9"/>
        <v>145</v>
      </c>
    </row>
    <row r="148" spans="1:21" ht="16.5">
      <c r="A148" s="27"/>
      <c r="B148" s="27"/>
      <c r="C148" s="27"/>
      <c r="D148" s="28"/>
      <c r="E148" s="7"/>
      <c r="F148" s="13"/>
      <c r="G148" s="7"/>
      <c r="H148" s="15"/>
      <c r="I148" s="16"/>
      <c r="J148" s="13"/>
      <c r="K148" s="16"/>
      <c r="L148" s="15"/>
      <c r="M148" s="16"/>
      <c r="N148" s="21"/>
      <c r="O148" s="16"/>
      <c r="P148" s="21"/>
      <c r="Q148" s="16"/>
      <c r="R148" s="13"/>
      <c r="S148" s="7"/>
      <c r="T148" s="9">
        <f t="shared" si="8"/>
        <v>0</v>
      </c>
      <c r="U148" s="10">
        <f t="shared" si="9"/>
        <v>146</v>
      </c>
    </row>
    <row r="149" spans="1:21" ht="16.5">
      <c r="A149" s="27"/>
      <c r="B149" s="27"/>
      <c r="C149" s="27"/>
      <c r="D149" s="28"/>
      <c r="E149" s="7"/>
      <c r="F149" s="13"/>
      <c r="G149" s="7"/>
      <c r="H149" s="15"/>
      <c r="I149" s="16"/>
      <c r="J149" s="13"/>
      <c r="K149" s="16"/>
      <c r="L149" s="15"/>
      <c r="M149" s="16"/>
      <c r="N149" s="21"/>
      <c r="O149" s="16"/>
      <c r="P149" s="21"/>
      <c r="Q149" s="16"/>
      <c r="R149" s="13"/>
      <c r="S149" s="7"/>
      <c r="T149" s="9">
        <f t="shared" si="8"/>
        <v>0</v>
      </c>
      <c r="U149" s="10">
        <f t="shared" si="9"/>
        <v>147</v>
      </c>
    </row>
    <row r="150" spans="1:21" ht="16.5">
      <c r="A150" s="27"/>
      <c r="B150" s="27"/>
      <c r="C150" s="27"/>
      <c r="D150" s="28"/>
      <c r="E150" s="7"/>
      <c r="F150" s="13"/>
      <c r="G150" s="7"/>
      <c r="H150" s="15"/>
      <c r="I150" s="16"/>
      <c r="J150" s="13"/>
      <c r="K150" s="16"/>
      <c r="L150" s="15"/>
      <c r="M150" s="16"/>
      <c r="N150" s="21"/>
      <c r="O150" s="16"/>
      <c r="P150" s="21"/>
      <c r="Q150" s="16"/>
      <c r="R150" s="13"/>
      <c r="S150" s="7"/>
      <c r="T150" s="9">
        <f t="shared" si="8"/>
        <v>0</v>
      </c>
      <c r="U150" s="10">
        <f t="shared" si="9"/>
        <v>148</v>
      </c>
    </row>
    <row r="151" spans="1:21" ht="16.5">
      <c r="A151" s="27"/>
      <c r="B151" s="27"/>
      <c r="C151" s="27"/>
      <c r="D151" s="28"/>
      <c r="E151" s="7"/>
      <c r="F151" s="13"/>
      <c r="G151" s="7"/>
      <c r="H151" s="15"/>
      <c r="I151" s="16"/>
      <c r="J151" s="13"/>
      <c r="K151" s="16"/>
      <c r="L151" s="15"/>
      <c r="M151" s="16"/>
      <c r="N151" s="21"/>
      <c r="O151" s="16"/>
      <c r="P151" s="21"/>
      <c r="Q151" s="16"/>
      <c r="R151" s="13"/>
      <c r="S151" s="7"/>
      <c r="T151" s="9">
        <f t="shared" si="8"/>
        <v>0</v>
      </c>
      <c r="U151" s="10">
        <f t="shared" si="9"/>
        <v>149</v>
      </c>
    </row>
    <row r="152" spans="1:21" ht="16.5">
      <c r="A152" s="27"/>
      <c r="B152" s="27"/>
      <c r="C152" s="27"/>
      <c r="D152" s="28"/>
      <c r="E152" s="7"/>
      <c r="F152" s="13"/>
      <c r="G152" s="7"/>
      <c r="H152" s="15"/>
      <c r="I152" s="16"/>
      <c r="J152" s="13"/>
      <c r="K152" s="16"/>
      <c r="L152" s="15"/>
      <c r="M152" s="16"/>
      <c r="N152" s="21"/>
      <c r="O152" s="16"/>
      <c r="P152" s="21"/>
      <c r="Q152" s="16"/>
      <c r="R152" s="13"/>
      <c r="S152" s="7"/>
      <c r="T152" s="9">
        <f t="shared" si="8"/>
        <v>0</v>
      </c>
      <c r="U152" s="10">
        <f t="shared" si="9"/>
        <v>150</v>
      </c>
    </row>
    <row r="153" spans="1:21" ht="16.5">
      <c r="A153" s="27"/>
      <c r="B153" s="27"/>
      <c r="C153" s="27"/>
      <c r="D153" s="28"/>
      <c r="E153" s="7"/>
      <c r="F153" s="13"/>
      <c r="G153" s="7"/>
      <c r="H153" s="15"/>
      <c r="I153" s="16"/>
      <c r="J153" s="13"/>
      <c r="K153" s="16"/>
      <c r="L153" s="15"/>
      <c r="M153" s="16"/>
      <c r="N153" s="21"/>
      <c r="O153" s="16"/>
      <c r="P153" s="21"/>
      <c r="Q153" s="16"/>
      <c r="R153" s="13"/>
      <c r="S153" s="7"/>
      <c r="T153" s="9">
        <f t="shared" si="8"/>
        <v>0</v>
      </c>
      <c r="U153" s="10">
        <f t="shared" si="9"/>
        <v>151</v>
      </c>
    </row>
    <row r="154" spans="1:21" ht="16.5">
      <c r="A154" s="27"/>
      <c r="B154" s="27"/>
      <c r="C154" s="27"/>
      <c r="D154" s="28"/>
      <c r="E154" s="7"/>
      <c r="F154" s="13"/>
      <c r="G154" s="7"/>
      <c r="H154" s="15"/>
      <c r="I154" s="16"/>
      <c r="J154" s="13"/>
      <c r="K154" s="16"/>
      <c r="L154" s="15"/>
      <c r="M154" s="16"/>
      <c r="N154" s="21"/>
      <c r="O154" s="16"/>
      <c r="P154" s="21"/>
      <c r="Q154" s="16"/>
      <c r="R154" s="13"/>
      <c r="S154" s="7"/>
      <c r="T154" s="9">
        <f t="shared" si="8"/>
        <v>0</v>
      </c>
      <c r="U154" s="10">
        <f t="shared" si="9"/>
        <v>152</v>
      </c>
    </row>
    <row r="155" spans="1:21" ht="16.5">
      <c r="A155" s="27"/>
      <c r="B155" s="27"/>
      <c r="C155" s="27"/>
      <c r="D155" s="28"/>
      <c r="E155" s="7"/>
      <c r="F155" s="13"/>
      <c r="G155" s="7"/>
      <c r="H155" s="15"/>
      <c r="I155" s="16"/>
      <c r="J155" s="13"/>
      <c r="K155" s="16"/>
      <c r="L155" s="15"/>
      <c r="M155" s="16"/>
      <c r="N155" s="21"/>
      <c r="O155" s="16"/>
      <c r="P155" s="21"/>
      <c r="Q155" s="16"/>
      <c r="R155" s="13"/>
      <c r="S155" s="7"/>
      <c r="T155" s="9">
        <f t="shared" ref="T155:T186" si="10">E155*1.5+G155*1.5+I155+K155+M155*2+S155*1.5</f>
        <v>0</v>
      </c>
      <c r="U155" s="10">
        <f t="shared" si="9"/>
        <v>153</v>
      </c>
    </row>
    <row r="156" spans="1:21" ht="16.5">
      <c r="A156" s="27"/>
      <c r="B156" s="27"/>
      <c r="C156" s="27"/>
      <c r="D156" s="28"/>
      <c r="E156" s="7"/>
      <c r="F156" s="13"/>
      <c r="G156" s="7"/>
      <c r="H156" s="15"/>
      <c r="I156" s="16"/>
      <c r="J156" s="13"/>
      <c r="K156" s="16"/>
      <c r="L156" s="15"/>
      <c r="M156" s="16"/>
      <c r="N156" s="21"/>
      <c r="O156" s="16"/>
      <c r="P156" s="21"/>
      <c r="Q156" s="16"/>
      <c r="R156" s="13"/>
      <c r="S156" s="7"/>
      <c r="T156" s="9">
        <f t="shared" si="10"/>
        <v>0</v>
      </c>
      <c r="U156" s="10">
        <f t="shared" si="9"/>
        <v>154</v>
      </c>
    </row>
    <row r="157" spans="1:21" ht="16.5">
      <c r="A157" s="27"/>
      <c r="B157" s="27"/>
      <c r="C157" s="27"/>
      <c r="D157" s="28"/>
      <c r="E157" s="7"/>
      <c r="F157" s="13"/>
      <c r="G157" s="7"/>
      <c r="H157" s="15"/>
      <c r="I157" s="16"/>
      <c r="J157" s="13"/>
      <c r="K157" s="16"/>
      <c r="L157" s="15"/>
      <c r="M157" s="16"/>
      <c r="N157" s="21"/>
      <c r="O157" s="16"/>
      <c r="P157" s="21"/>
      <c r="Q157" s="16"/>
      <c r="R157" s="13"/>
      <c r="S157" s="7"/>
      <c r="T157" s="9">
        <f t="shared" si="10"/>
        <v>0</v>
      </c>
      <c r="U157" s="10">
        <f t="shared" si="9"/>
        <v>155</v>
      </c>
    </row>
    <row r="158" spans="1:21" ht="16.5">
      <c r="A158" s="27"/>
      <c r="B158" s="27"/>
      <c r="C158" s="27"/>
      <c r="D158" s="28"/>
      <c r="E158" s="7"/>
      <c r="F158" s="13"/>
      <c r="G158" s="7"/>
      <c r="H158" s="15"/>
      <c r="I158" s="16"/>
      <c r="J158" s="13"/>
      <c r="K158" s="16"/>
      <c r="L158" s="15"/>
      <c r="M158" s="16"/>
      <c r="N158" s="21"/>
      <c r="O158" s="16"/>
      <c r="P158" s="21"/>
      <c r="Q158" s="16"/>
      <c r="R158" s="13"/>
      <c r="S158" s="7"/>
      <c r="T158" s="9">
        <f t="shared" si="10"/>
        <v>0</v>
      </c>
      <c r="U158" s="10">
        <f t="shared" si="9"/>
        <v>156</v>
      </c>
    </row>
    <row r="159" spans="1:21" ht="16.5">
      <c r="A159" s="27"/>
      <c r="B159" s="27"/>
      <c r="C159" s="27"/>
      <c r="D159" s="28"/>
      <c r="E159" s="7"/>
      <c r="F159" s="13"/>
      <c r="G159" s="7"/>
      <c r="H159" s="15"/>
      <c r="I159" s="16"/>
      <c r="J159" s="13"/>
      <c r="K159" s="16"/>
      <c r="L159" s="15"/>
      <c r="M159" s="16"/>
      <c r="N159" s="21"/>
      <c r="O159" s="16"/>
      <c r="P159" s="21"/>
      <c r="Q159" s="16"/>
      <c r="R159" s="13"/>
      <c r="S159" s="7"/>
      <c r="T159" s="9">
        <f t="shared" si="10"/>
        <v>0</v>
      </c>
      <c r="U159" s="10">
        <f t="shared" si="9"/>
        <v>157</v>
      </c>
    </row>
    <row r="160" spans="1:21" ht="16.5">
      <c r="A160" s="27"/>
      <c r="B160" s="27"/>
      <c r="C160" s="27"/>
      <c r="D160" s="28"/>
      <c r="E160" s="7"/>
      <c r="F160" s="13"/>
      <c r="G160" s="7"/>
      <c r="H160" s="15"/>
      <c r="I160" s="16"/>
      <c r="J160" s="13"/>
      <c r="K160" s="16"/>
      <c r="L160" s="15"/>
      <c r="M160" s="16"/>
      <c r="N160" s="21"/>
      <c r="O160" s="16"/>
      <c r="P160" s="21"/>
      <c r="Q160" s="16"/>
      <c r="R160" s="13"/>
      <c r="S160" s="7"/>
      <c r="T160" s="9">
        <f t="shared" si="10"/>
        <v>0</v>
      </c>
      <c r="U160" s="10">
        <f t="shared" si="9"/>
        <v>158</v>
      </c>
    </row>
    <row r="161" spans="1:21" ht="16.5">
      <c r="A161" s="27"/>
      <c r="B161" s="27"/>
      <c r="C161" s="27"/>
      <c r="D161" s="28"/>
      <c r="E161" s="7"/>
      <c r="F161" s="13"/>
      <c r="G161" s="7"/>
      <c r="H161" s="15"/>
      <c r="I161" s="16"/>
      <c r="J161" s="13"/>
      <c r="K161" s="16"/>
      <c r="L161" s="15"/>
      <c r="M161" s="16"/>
      <c r="N161" s="21"/>
      <c r="O161" s="16"/>
      <c r="P161" s="21"/>
      <c r="Q161" s="16"/>
      <c r="R161" s="13"/>
      <c r="S161" s="7"/>
      <c r="T161" s="9">
        <f t="shared" si="10"/>
        <v>0</v>
      </c>
      <c r="U161" s="10">
        <f t="shared" si="9"/>
        <v>159</v>
      </c>
    </row>
    <row r="162" spans="1:21" ht="16.5">
      <c r="A162" s="27"/>
      <c r="B162" s="27"/>
      <c r="C162" s="27"/>
      <c r="D162" s="28"/>
      <c r="E162" s="7"/>
      <c r="F162" s="13"/>
      <c r="G162" s="7"/>
      <c r="H162" s="15"/>
      <c r="I162" s="16"/>
      <c r="J162" s="13"/>
      <c r="K162" s="16"/>
      <c r="L162" s="15"/>
      <c r="M162" s="16"/>
      <c r="N162" s="21"/>
      <c r="O162" s="16"/>
      <c r="P162" s="21"/>
      <c r="Q162" s="16"/>
      <c r="R162" s="13"/>
      <c r="S162" s="7"/>
      <c r="T162" s="9">
        <f t="shared" si="10"/>
        <v>0</v>
      </c>
      <c r="U162" s="10">
        <f t="shared" si="9"/>
        <v>160</v>
      </c>
    </row>
    <row r="163" spans="1:21" ht="16.5">
      <c r="A163" s="27"/>
      <c r="B163" s="27"/>
      <c r="C163" s="27"/>
      <c r="D163" s="28"/>
      <c r="E163" s="7"/>
      <c r="F163" s="13"/>
      <c r="G163" s="7"/>
      <c r="H163" s="15"/>
      <c r="I163" s="16"/>
      <c r="J163" s="13"/>
      <c r="K163" s="16"/>
      <c r="L163" s="15"/>
      <c r="M163" s="16"/>
      <c r="N163" s="21"/>
      <c r="O163" s="16"/>
      <c r="P163" s="21"/>
      <c r="Q163" s="16"/>
      <c r="R163" s="13"/>
      <c r="S163" s="7"/>
      <c r="T163" s="9">
        <f t="shared" si="10"/>
        <v>0</v>
      </c>
      <c r="U163" s="10">
        <f t="shared" si="9"/>
        <v>161</v>
      </c>
    </row>
    <row r="164" spans="1:21" ht="16.5">
      <c r="A164" s="27"/>
      <c r="B164" s="27"/>
      <c r="C164" s="27"/>
      <c r="D164" s="28"/>
      <c r="E164" s="7"/>
      <c r="F164" s="13"/>
      <c r="G164" s="7"/>
      <c r="H164" s="15"/>
      <c r="I164" s="16"/>
      <c r="J164" s="13"/>
      <c r="K164" s="16"/>
      <c r="L164" s="15"/>
      <c r="M164" s="16"/>
      <c r="N164" s="21"/>
      <c r="O164" s="16"/>
      <c r="P164" s="21"/>
      <c r="Q164" s="16"/>
      <c r="R164" s="13"/>
      <c r="S164" s="7"/>
      <c r="T164" s="9">
        <f t="shared" si="10"/>
        <v>0</v>
      </c>
      <c r="U164" s="10">
        <f t="shared" ref="U164:U192" si="11">U163+1</f>
        <v>162</v>
      </c>
    </row>
    <row r="165" spans="1:21" ht="16.5">
      <c r="A165" s="27"/>
      <c r="B165" s="27"/>
      <c r="C165" s="27"/>
      <c r="D165" s="28"/>
      <c r="E165" s="7"/>
      <c r="F165" s="13"/>
      <c r="G165" s="7"/>
      <c r="H165" s="15"/>
      <c r="I165" s="16"/>
      <c r="J165" s="13"/>
      <c r="K165" s="16"/>
      <c r="L165" s="15"/>
      <c r="M165" s="16"/>
      <c r="N165" s="21"/>
      <c r="O165" s="16"/>
      <c r="P165" s="21"/>
      <c r="Q165" s="16"/>
      <c r="R165" s="13"/>
      <c r="S165" s="7"/>
      <c r="T165" s="9">
        <f t="shared" si="10"/>
        <v>0</v>
      </c>
      <c r="U165" s="10">
        <f t="shared" si="11"/>
        <v>163</v>
      </c>
    </row>
    <row r="166" spans="1:21" ht="16.5">
      <c r="A166" s="27"/>
      <c r="B166" s="27"/>
      <c r="C166" s="27"/>
      <c r="D166" s="28"/>
      <c r="E166" s="7"/>
      <c r="F166" s="13"/>
      <c r="G166" s="7"/>
      <c r="H166" s="15"/>
      <c r="I166" s="16"/>
      <c r="J166" s="13"/>
      <c r="K166" s="16"/>
      <c r="L166" s="15"/>
      <c r="M166" s="16"/>
      <c r="N166" s="21"/>
      <c r="O166" s="16"/>
      <c r="P166" s="21"/>
      <c r="Q166" s="16"/>
      <c r="R166" s="13"/>
      <c r="S166" s="7"/>
      <c r="T166" s="9">
        <f t="shared" si="10"/>
        <v>0</v>
      </c>
      <c r="U166" s="10">
        <f t="shared" si="11"/>
        <v>164</v>
      </c>
    </row>
    <row r="167" spans="1:21" ht="16.5">
      <c r="A167" s="27"/>
      <c r="B167" s="27"/>
      <c r="C167" s="27"/>
      <c r="D167" s="28"/>
      <c r="E167" s="7"/>
      <c r="F167" s="13"/>
      <c r="G167" s="7"/>
      <c r="H167" s="15"/>
      <c r="I167" s="16"/>
      <c r="J167" s="13"/>
      <c r="K167" s="16"/>
      <c r="L167" s="15"/>
      <c r="M167" s="16"/>
      <c r="N167" s="21"/>
      <c r="O167" s="16"/>
      <c r="P167" s="21"/>
      <c r="Q167" s="16"/>
      <c r="R167" s="13"/>
      <c r="S167" s="7"/>
      <c r="T167" s="9">
        <f t="shared" si="10"/>
        <v>0</v>
      </c>
      <c r="U167" s="10">
        <f t="shared" si="11"/>
        <v>165</v>
      </c>
    </row>
    <row r="168" spans="1:21" ht="16.5">
      <c r="A168" s="27"/>
      <c r="B168" s="27"/>
      <c r="C168" s="27"/>
      <c r="D168" s="28"/>
      <c r="E168" s="7"/>
      <c r="F168" s="13"/>
      <c r="G168" s="7"/>
      <c r="H168" s="15"/>
      <c r="I168" s="16"/>
      <c r="J168" s="13"/>
      <c r="K168" s="16"/>
      <c r="L168" s="15"/>
      <c r="M168" s="16"/>
      <c r="N168" s="21"/>
      <c r="O168" s="16"/>
      <c r="P168" s="21"/>
      <c r="Q168" s="16"/>
      <c r="R168" s="13"/>
      <c r="S168" s="7"/>
      <c r="T168" s="9">
        <f t="shared" si="10"/>
        <v>0</v>
      </c>
      <c r="U168" s="10">
        <f t="shared" si="11"/>
        <v>166</v>
      </c>
    </row>
    <row r="169" spans="1:21" ht="16.5">
      <c r="A169" s="27"/>
      <c r="B169" s="27"/>
      <c r="C169" s="27"/>
      <c r="D169" s="28"/>
      <c r="E169" s="7"/>
      <c r="F169" s="13"/>
      <c r="G169" s="7"/>
      <c r="H169" s="15"/>
      <c r="I169" s="16"/>
      <c r="J169" s="13"/>
      <c r="K169" s="16"/>
      <c r="L169" s="15"/>
      <c r="M169" s="16"/>
      <c r="N169" s="21"/>
      <c r="O169" s="16"/>
      <c r="P169" s="21"/>
      <c r="Q169" s="16"/>
      <c r="R169" s="13"/>
      <c r="S169" s="7"/>
      <c r="T169" s="9">
        <f t="shared" si="10"/>
        <v>0</v>
      </c>
      <c r="U169" s="10">
        <f t="shared" si="11"/>
        <v>167</v>
      </c>
    </row>
    <row r="170" spans="1:21" ht="16.5">
      <c r="A170" s="27"/>
      <c r="B170" s="27"/>
      <c r="C170" s="27"/>
      <c r="D170" s="28"/>
      <c r="E170" s="7"/>
      <c r="F170" s="13"/>
      <c r="G170" s="7"/>
      <c r="H170" s="15"/>
      <c r="I170" s="16"/>
      <c r="J170" s="13"/>
      <c r="K170" s="16"/>
      <c r="L170" s="15"/>
      <c r="M170" s="16"/>
      <c r="N170" s="21"/>
      <c r="O170" s="16"/>
      <c r="P170" s="21"/>
      <c r="Q170" s="16"/>
      <c r="R170" s="13"/>
      <c r="S170" s="7"/>
      <c r="T170" s="9">
        <f t="shared" si="10"/>
        <v>0</v>
      </c>
      <c r="U170" s="10">
        <f t="shared" si="11"/>
        <v>168</v>
      </c>
    </row>
    <row r="171" spans="1:21" ht="16.5">
      <c r="A171" s="27"/>
      <c r="B171" s="27"/>
      <c r="C171" s="27"/>
      <c r="D171" s="28"/>
      <c r="E171" s="7"/>
      <c r="F171" s="13"/>
      <c r="G171" s="7"/>
      <c r="H171" s="15"/>
      <c r="I171" s="16"/>
      <c r="J171" s="13"/>
      <c r="K171" s="16"/>
      <c r="L171" s="15"/>
      <c r="M171" s="16"/>
      <c r="N171" s="21"/>
      <c r="O171" s="16"/>
      <c r="P171" s="21"/>
      <c r="Q171" s="16"/>
      <c r="R171" s="13"/>
      <c r="S171" s="7"/>
      <c r="T171" s="9">
        <f t="shared" si="10"/>
        <v>0</v>
      </c>
      <c r="U171" s="10">
        <f t="shared" si="11"/>
        <v>169</v>
      </c>
    </row>
    <row r="172" spans="1:21" ht="16.5">
      <c r="A172" s="27"/>
      <c r="B172" s="27"/>
      <c r="C172" s="27"/>
      <c r="D172" s="28"/>
      <c r="E172" s="7"/>
      <c r="F172" s="13"/>
      <c r="G172" s="7"/>
      <c r="H172" s="15"/>
      <c r="I172" s="16"/>
      <c r="J172" s="13"/>
      <c r="K172" s="16"/>
      <c r="L172" s="15"/>
      <c r="M172" s="16"/>
      <c r="N172" s="21"/>
      <c r="O172" s="16"/>
      <c r="P172" s="21"/>
      <c r="Q172" s="16"/>
      <c r="R172" s="13"/>
      <c r="S172" s="7"/>
      <c r="T172" s="9">
        <f t="shared" si="10"/>
        <v>0</v>
      </c>
      <c r="U172" s="10">
        <f t="shared" si="11"/>
        <v>170</v>
      </c>
    </row>
    <row r="173" spans="1:21" ht="16.5">
      <c r="A173" s="27"/>
      <c r="B173" s="27"/>
      <c r="C173" s="27"/>
      <c r="D173" s="28"/>
      <c r="E173" s="7"/>
      <c r="F173" s="13"/>
      <c r="G173" s="7"/>
      <c r="H173" s="15"/>
      <c r="I173" s="16"/>
      <c r="J173" s="13"/>
      <c r="K173" s="16"/>
      <c r="L173" s="15"/>
      <c r="M173" s="16"/>
      <c r="N173" s="21"/>
      <c r="O173" s="16"/>
      <c r="P173" s="21"/>
      <c r="Q173" s="16"/>
      <c r="R173" s="13"/>
      <c r="S173" s="7"/>
      <c r="T173" s="9">
        <f t="shared" si="10"/>
        <v>0</v>
      </c>
      <c r="U173" s="10">
        <f t="shared" si="11"/>
        <v>171</v>
      </c>
    </row>
    <row r="174" spans="1:21" ht="16.5">
      <c r="A174" s="27"/>
      <c r="B174" s="27"/>
      <c r="C174" s="27"/>
      <c r="D174" s="28"/>
      <c r="E174" s="7"/>
      <c r="F174" s="13"/>
      <c r="G174" s="7"/>
      <c r="H174" s="15"/>
      <c r="I174" s="16"/>
      <c r="J174" s="13"/>
      <c r="K174" s="16"/>
      <c r="L174" s="15"/>
      <c r="M174" s="16"/>
      <c r="N174" s="21"/>
      <c r="O174" s="16"/>
      <c r="P174" s="21"/>
      <c r="Q174" s="16"/>
      <c r="R174" s="13"/>
      <c r="S174" s="7"/>
      <c r="T174" s="9">
        <f t="shared" si="10"/>
        <v>0</v>
      </c>
      <c r="U174" s="10">
        <f t="shared" si="11"/>
        <v>172</v>
      </c>
    </row>
    <row r="175" spans="1:21" ht="16.5">
      <c r="A175" s="27"/>
      <c r="B175" s="27"/>
      <c r="C175" s="27"/>
      <c r="D175" s="28"/>
      <c r="E175" s="7"/>
      <c r="F175" s="13"/>
      <c r="G175" s="7"/>
      <c r="H175" s="15"/>
      <c r="I175" s="16"/>
      <c r="J175" s="13"/>
      <c r="K175" s="16"/>
      <c r="L175" s="15"/>
      <c r="M175" s="16"/>
      <c r="N175" s="21"/>
      <c r="O175" s="16"/>
      <c r="P175" s="21"/>
      <c r="Q175" s="16"/>
      <c r="R175" s="13"/>
      <c r="S175" s="7"/>
      <c r="T175" s="9">
        <f t="shared" si="10"/>
        <v>0</v>
      </c>
      <c r="U175" s="10">
        <f t="shared" si="11"/>
        <v>173</v>
      </c>
    </row>
    <row r="176" spans="1:21" ht="16.5">
      <c r="A176" s="27"/>
      <c r="B176" s="27"/>
      <c r="C176" s="27"/>
      <c r="D176" s="28"/>
      <c r="E176" s="7"/>
      <c r="F176" s="13"/>
      <c r="G176" s="7"/>
      <c r="H176" s="15"/>
      <c r="I176" s="16"/>
      <c r="J176" s="13"/>
      <c r="K176" s="16"/>
      <c r="L176" s="15"/>
      <c r="M176" s="16"/>
      <c r="N176" s="21"/>
      <c r="O176" s="16"/>
      <c r="P176" s="21"/>
      <c r="Q176" s="16"/>
      <c r="R176" s="13"/>
      <c r="S176" s="7"/>
      <c r="T176" s="9">
        <f t="shared" si="10"/>
        <v>0</v>
      </c>
      <c r="U176" s="10">
        <f t="shared" si="11"/>
        <v>174</v>
      </c>
    </row>
    <row r="177" spans="1:21" ht="16.5">
      <c r="A177" s="27"/>
      <c r="B177" s="27"/>
      <c r="C177" s="27"/>
      <c r="D177" s="28"/>
      <c r="E177" s="7"/>
      <c r="F177" s="13"/>
      <c r="G177" s="7"/>
      <c r="H177" s="15"/>
      <c r="I177" s="16"/>
      <c r="J177" s="13"/>
      <c r="K177" s="16"/>
      <c r="L177" s="15"/>
      <c r="M177" s="16"/>
      <c r="N177" s="21"/>
      <c r="O177" s="16"/>
      <c r="P177" s="21"/>
      <c r="Q177" s="16"/>
      <c r="R177" s="13"/>
      <c r="S177" s="7"/>
      <c r="T177" s="9">
        <f t="shared" si="10"/>
        <v>0</v>
      </c>
      <c r="U177" s="10">
        <f t="shared" si="11"/>
        <v>175</v>
      </c>
    </row>
    <row r="178" spans="1:21" ht="16.5">
      <c r="A178" s="27"/>
      <c r="B178" s="27"/>
      <c r="C178" s="27"/>
      <c r="D178" s="28"/>
      <c r="E178" s="7"/>
      <c r="F178" s="13"/>
      <c r="G178" s="7"/>
      <c r="H178" s="15"/>
      <c r="I178" s="16"/>
      <c r="J178" s="13"/>
      <c r="K178" s="16"/>
      <c r="L178" s="15"/>
      <c r="M178" s="16"/>
      <c r="N178" s="21"/>
      <c r="O178" s="16"/>
      <c r="P178" s="21"/>
      <c r="Q178" s="16"/>
      <c r="R178" s="13"/>
      <c r="S178" s="7"/>
      <c r="T178" s="9">
        <f t="shared" si="10"/>
        <v>0</v>
      </c>
      <c r="U178" s="10">
        <f t="shared" si="11"/>
        <v>176</v>
      </c>
    </row>
    <row r="179" spans="1:21" ht="16.5">
      <c r="A179" s="27"/>
      <c r="B179" s="27"/>
      <c r="C179" s="27"/>
      <c r="D179" s="28"/>
      <c r="E179" s="7"/>
      <c r="F179" s="13"/>
      <c r="G179" s="7"/>
      <c r="H179" s="15"/>
      <c r="I179" s="16"/>
      <c r="J179" s="13"/>
      <c r="K179" s="16"/>
      <c r="L179" s="15"/>
      <c r="M179" s="16"/>
      <c r="N179" s="21"/>
      <c r="O179" s="16"/>
      <c r="P179" s="21"/>
      <c r="Q179" s="16"/>
      <c r="R179" s="13"/>
      <c r="S179" s="7"/>
      <c r="T179" s="9">
        <f t="shared" si="10"/>
        <v>0</v>
      </c>
      <c r="U179" s="10">
        <f t="shared" si="11"/>
        <v>177</v>
      </c>
    </row>
    <row r="180" spans="1:21" ht="16.5">
      <c r="A180" s="27"/>
      <c r="B180" s="27"/>
      <c r="C180" s="27"/>
      <c r="D180" s="28"/>
      <c r="E180" s="7"/>
      <c r="F180" s="13"/>
      <c r="G180" s="7"/>
      <c r="H180" s="15"/>
      <c r="I180" s="16"/>
      <c r="J180" s="13"/>
      <c r="K180" s="16"/>
      <c r="L180" s="15"/>
      <c r="M180" s="16"/>
      <c r="N180" s="21"/>
      <c r="O180" s="16"/>
      <c r="P180" s="21"/>
      <c r="Q180" s="16"/>
      <c r="R180" s="13"/>
      <c r="S180" s="7"/>
      <c r="T180" s="9">
        <f t="shared" si="10"/>
        <v>0</v>
      </c>
      <c r="U180" s="10">
        <f t="shared" si="11"/>
        <v>178</v>
      </c>
    </row>
    <row r="181" spans="1:21" ht="16.5">
      <c r="A181" s="27"/>
      <c r="B181" s="27"/>
      <c r="C181" s="27"/>
      <c r="D181" s="28"/>
      <c r="E181" s="7"/>
      <c r="F181" s="13"/>
      <c r="G181" s="7"/>
      <c r="H181" s="15"/>
      <c r="I181" s="16"/>
      <c r="J181" s="13"/>
      <c r="K181" s="16"/>
      <c r="L181" s="15"/>
      <c r="M181" s="16"/>
      <c r="N181" s="21"/>
      <c r="O181" s="16"/>
      <c r="P181" s="21"/>
      <c r="Q181" s="16"/>
      <c r="R181" s="13"/>
      <c r="S181" s="7"/>
      <c r="T181" s="9">
        <f t="shared" si="10"/>
        <v>0</v>
      </c>
      <c r="U181" s="10">
        <f t="shared" si="11"/>
        <v>179</v>
      </c>
    </row>
    <row r="182" spans="1:21" ht="16.5">
      <c r="A182" s="27"/>
      <c r="B182" s="27"/>
      <c r="C182" s="27"/>
      <c r="D182" s="28"/>
      <c r="E182" s="7"/>
      <c r="F182" s="13"/>
      <c r="G182" s="7"/>
      <c r="H182" s="15"/>
      <c r="I182" s="16"/>
      <c r="J182" s="13"/>
      <c r="K182" s="16"/>
      <c r="L182" s="15"/>
      <c r="M182" s="16"/>
      <c r="N182" s="21"/>
      <c r="O182" s="16"/>
      <c r="P182" s="21"/>
      <c r="Q182" s="16"/>
      <c r="R182" s="13"/>
      <c r="S182" s="7"/>
      <c r="T182" s="9">
        <f t="shared" si="10"/>
        <v>0</v>
      </c>
      <c r="U182" s="10">
        <f t="shared" si="11"/>
        <v>180</v>
      </c>
    </row>
    <row r="183" spans="1:21" ht="16.5">
      <c r="A183" s="27"/>
      <c r="B183" s="27"/>
      <c r="C183" s="27"/>
      <c r="D183" s="28"/>
      <c r="E183" s="7"/>
      <c r="F183" s="13"/>
      <c r="G183" s="7"/>
      <c r="H183" s="15"/>
      <c r="I183" s="16"/>
      <c r="J183" s="13"/>
      <c r="K183" s="16"/>
      <c r="L183" s="15"/>
      <c r="M183" s="16"/>
      <c r="N183" s="21"/>
      <c r="O183" s="16"/>
      <c r="P183" s="21"/>
      <c r="Q183" s="16"/>
      <c r="R183" s="13"/>
      <c r="S183" s="7"/>
      <c r="T183" s="9">
        <f t="shared" si="10"/>
        <v>0</v>
      </c>
      <c r="U183" s="10">
        <f t="shared" si="11"/>
        <v>181</v>
      </c>
    </row>
    <row r="184" spans="1:21" ht="16.5">
      <c r="A184" s="27"/>
      <c r="B184" s="27"/>
      <c r="C184" s="27"/>
      <c r="D184" s="28"/>
      <c r="E184" s="7"/>
      <c r="F184" s="13"/>
      <c r="G184" s="7"/>
      <c r="H184" s="15"/>
      <c r="I184" s="16"/>
      <c r="J184" s="13"/>
      <c r="K184" s="16"/>
      <c r="L184" s="15"/>
      <c r="M184" s="16"/>
      <c r="N184" s="21"/>
      <c r="O184" s="16"/>
      <c r="P184" s="21"/>
      <c r="Q184" s="16"/>
      <c r="R184" s="13"/>
      <c r="S184" s="7"/>
      <c r="T184" s="9">
        <f t="shared" si="10"/>
        <v>0</v>
      </c>
      <c r="U184" s="10">
        <f t="shared" si="11"/>
        <v>182</v>
      </c>
    </row>
    <row r="185" spans="1:21" ht="16.5">
      <c r="A185" s="27"/>
      <c r="B185" s="27"/>
      <c r="C185" s="27"/>
      <c r="D185" s="28"/>
      <c r="E185" s="7"/>
      <c r="F185" s="13"/>
      <c r="G185" s="7"/>
      <c r="H185" s="15"/>
      <c r="I185" s="16"/>
      <c r="J185" s="13"/>
      <c r="K185" s="16"/>
      <c r="L185" s="15"/>
      <c r="M185" s="16"/>
      <c r="N185" s="21"/>
      <c r="O185" s="16"/>
      <c r="P185" s="21"/>
      <c r="Q185" s="16"/>
      <c r="R185" s="13"/>
      <c r="S185" s="7"/>
      <c r="T185" s="9">
        <f t="shared" si="10"/>
        <v>0</v>
      </c>
      <c r="U185" s="10">
        <f t="shared" si="11"/>
        <v>183</v>
      </c>
    </row>
    <row r="186" spans="1:21" ht="16.5">
      <c r="A186" s="27"/>
      <c r="B186" s="27"/>
      <c r="C186" s="27"/>
      <c r="D186" s="28"/>
      <c r="E186" s="7"/>
      <c r="F186" s="13"/>
      <c r="G186" s="7"/>
      <c r="H186" s="15"/>
      <c r="I186" s="16"/>
      <c r="J186" s="13"/>
      <c r="K186" s="16"/>
      <c r="L186" s="15"/>
      <c r="M186" s="16"/>
      <c r="N186" s="21"/>
      <c r="O186" s="16"/>
      <c r="P186" s="21"/>
      <c r="Q186" s="16"/>
      <c r="R186" s="13"/>
      <c r="S186" s="7"/>
      <c r="T186" s="9">
        <f t="shared" si="10"/>
        <v>0</v>
      </c>
      <c r="U186" s="10">
        <f t="shared" si="11"/>
        <v>184</v>
      </c>
    </row>
    <row r="187" spans="1:21" ht="16.5">
      <c r="A187" s="27"/>
      <c r="B187" s="27"/>
      <c r="C187" s="27"/>
      <c r="D187" s="28"/>
      <c r="E187" s="7"/>
      <c r="F187" s="13"/>
      <c r="G187" s="7"/>
      <c r="H187" s="15"/>
      <c r="I187" s="16"/>
      <c r="J187" s="13"/>
      <c r="K187" s="16"/>
      <c r="L187" s="15"/>
      <c r="M187" s="16"/>
      <c r="N187" s="21"/>
      <c r="O187" s="16"/>
      <c r="P187" s="21"/>
      <c r="Q187" s="16"/>
      <c r="R187" s="13"/>
      <c r="S187" s="7"/>
      <c r="T187" s="9">
        <f t="shared" ref="T187:T218" si="12">E187*1.5+G187*1.5+I187+K187+M187*2+S187*1.5</f>
        <v>0</v>
      </c>
      <c r="U187" s="10">
        <f t="shared" si="11"/>
        <v>185</v>
      </c>
    </row>
    <row r="188" spans="1:21" ht="16.5">
      <c r="A188" s="27"/>
      <c r="B188" s="27"/>
      <c r="C188" s="27"/>
      <c r="D188" s="28"/>
      <c r="E188" s="7"/>
      <c r="F188" s="13"/>
      <c r="G188" s="7"/>
      <c r="H188" s="15"/>
      <c r="I188" s="16"/>
      <c r="J188" s="13"/>
      <c r="K188" s="16"/>
      <c r="L188" s="15"/>
      <c r="M188" s="16"/>
      <c r="N188" s="21"/>
      <c r="O188" s="16"/>
      <c r="P188" s="21"/>
      <c r="Q188" s="16"/>
      <c r="R188" s="13"/>
      <c r="S188" s="7"/>
      <c r="T188" s="9">
        <f t="shared" si="12"/>
        <v>0</v>
      </c>
      <c r="U188" s="10">
        <f t="shared" si="11"/>
        <v>186</v>
      </c>
    </row>
    <row r="189" spans="1:21" ht="16.5">
      <c r="A189" s="27"/>
      <c r="B189" s="27"/>
      <c r="C189" s="27"/>
      <c r="D189" s="28"/>
      <c r="E189" s="7"/>
      <c r="F189" s="13"/>
      <c r="G189" s="7"/>
      <c r="H189" s="15"/>
      <c r="I189" s="16"/>
      <c r="J189" s="13"/>
      <c r="K189" s="16"/>
      <c r="L189" s="15"/>
      <c r="M189" s="16"/>
      <c r="N189" s="21"/>
      <c r="O189" s="16"/>
      <c r="P189" s="21"/>
      <c r="Q189" s="16"/>
      <c r="R189" s="13"/>
      <c r="S189" s="7"/>
      <c r="T189" s="9">
        <f t="shared" si="12"/>
        <v>0</v>
      </c>
      <c r="U189" s="10">
        <f t="shared" si="11"/>
        <v>187</v>
      </c>
    </row>
    <row r="190" spans="1:21" ht="16.5">
      <c r="A190" s="27"/>
      <c r="B190" s="27"/>
      <c r="C190" s="27"/>
      <c r="D190" s="28"/>
      <c r="E190" s="7"/>
      <c r="F190" s="13"/>
      <c r="G190" s="7"/>
      <c r="H190" s="15"/>
      <c r="I190" s="16"/>
      <c r="J190" s="13"/>
      <c r="K190" s="16"/>
      <c r="L190" s="15"/>
      <c r="M190" s="16"/>
      <c r="N190" s="21"/>
      <c r="O190" s="16"/>
      <c r="P190" s="21"/>
      <c r="Q190" s="16"/>
      <c r="R190" s="13"/>
      <c r="S190" s="7"/>
      <c r="T190" s="9">
        <f t="shared" si="12"/>
        <v>0</v>
      </c>
      <c r="U190" s="10">
        <f t="shared" si="11"/>
        <v>188</v>
      </c>
    </row>
    <row r="191" spans="1:21" ht="16.5">
      <c r="A191" s="27"/>
      <c r="B191" s="27"/>
      <c r="C191" s="27"/>
      <c r="D191" s="28"/>
      <c r="E191" s="7"/>
      <c r="F191" s="13"/>
      <c r="G191" s="7"/>
      <c r="H191" s="15"/>
      <c r="I191" s="16"/>
      <c r="J191" s="13"/>
      <c r="K191" s="16"/>
      <c r="L191" s="15"/>
      <c r="M191" s="16"/>
      <c r="N191" s="21"/>
      <c r="O191" s="16"/>
      <c r="P191" s="21"/>
      <c r="Q191" s="16"/>
      <c r="R191" s="13"/>
      <c r="S191" s="7"/>
      <c r="T191" s="9">
        <f t="shared" si="12"/>
        <v>0</v>
      </c>
      <c r="U191" s="10">
        <f t="shared" si="11"/>
        <v>189</v>
      </c>
    </row>
    <row r="192" spans="1:21" ht="16.5">
      <c r="A192" s="27"/>
      <c r="B192" s="27"/>
      <c r="C192" s="27"/>
      <c r="D192" s="28"/>
      <c r="E192" s="7"/>
      <c r="F192" s="13"/>
      <c r="G192" s="7"/>
      <c r="H192" s="15"/>
      <c r="I192" s="16"/>
      <c r="J192" s="13"/>
      <c r="K192" s="16"/>
      <c r="L192" s="15"/>
      <c r="M192" s="16"/>
      <c r="N192" s="21"/>
      <c r="O192" s="16"/>
      <c r="P192" s="21"/>
      <c r="Q192" s="16"/>
      <c r="R192" s="13"/>
      <c r="S192" s="7"/>
      <c r="T192" s="9">
        <f t="shared" si="12"/>
        <v>0</v>
      </c>
      <c r="U192" s="10">
        <f t="shared" si="11"/>
        <v>190</v>
      </c>
    </row>
  </sheetData>
  <sheetProtection selectLockedCells="1" selectUnlockedCells="1"/>
  <mergeCells count="11">
    <mergeCell ref="L1:M1"/>
    <mergeCell ref="N1:O1"/>
    <mergeCell ref="P1:Q1"/>
    <mergeCell ref="R1:S1"/>
    <mergeCell ref="T1:U1"/>
    <mergeCell ref="V1:V2"/>
    <mergeCell ref="A1:C1"/>
    <mergeCell ref="D1:E1"/>
    <mergeCell ref="F1:G1"/>
    <mergeCell ref="H1:I1"/>
    <mergeCell ref="J1:K1"/>
  </mergeCells>
  <conditionalFormatting sqref="A3:C8 B33 A18:B31 C18:C22 B36:B192 C25:C192 A32:A192">
    <cfRule type="expression" dxfId="51" priority="1" stopIfTrue="1">
      <formula>#REF!="F"</formula>
    </cfRule>
    <cfRule type="expression" dxfId="50" priority="2" stopIfTrue="1">
      <formula>#REF!="M"</formula>
    </cfRule>
  </conditionalFormatting>
  <conditionalFormatting sqref="A3:C8 B33 A17:B31 C17:C22 B36:B192 C25:C192 A32:A192">
    <cfRule type="expression" dxfId="49" priority="3" stopIfTrue="1">
      <formula>#REF!="F"</formula>
    </cfRule>
    <cfRule type="expression" dxfId="48" priority="4" stopIfTrue="1">
      <formula>#REF!="M"</formula>
    </cfRule>
  </conditionalFormatting>
  <conditionalFormatting sqref="A13:C13">
    <cfRule type="expression" dxfId="47" priority="5" stopIfTrue="1">
      <formula>#REF!="F"</formula>
    </cfRule>
    <cfRule type="expression" dxfId="46" priority="6" stopIfTrue="1">
      <formula>#REF!="M"</formula>
    </cfRule>
  </conditionalFormatting>
  <conditionalFormatting sqref="A14">
    <cfRule type="expression" dxfId="45" priority="7" stopIfTrue="1">
      <formula>#REF!="F"</formula>
    </cfRule>
    <cfRule type="expression" dxfId="44" priority="8" stopIfTrue="1">
      <formula>#REF!="M"</formula>
    </cfRule>
  </conditionalFormatting>
  <conditionalFormatting sqref="A14:B14">
    <cfRule type="expression" dxfId="43" priority="9" stopIfTrue="1">
      <formula>#REF!="F"</formula>
    </cfRule>
    <cfRule type="expression" dxfId="42" priority="10" stopIfTrue="1">
      <formula>#REF!="M"</formula>
    </cfRule>
  </conditionalFormatting>
  <conditionalFormatting sqref="C14">
    <cfRule type="expression" dxfId="41" priority="11" stopIfTrue="1">
      <formula>#REF!="F"</formula>
    </cfRule>
    <cfRule type="expression" dxfId="40" priority="12" stopIfTrue="1">
      <formula>#REF!="M"</formula>
    </cfRule>
  </conditionalFormatting>
  <conditionalFormatting sqref="A14">
    <cfRule type="expression" dxfId="39" priority="13" stopIfTrue="1">
      <formula>#REF!="F"</formula>
    </cfRule>
    <cfRule type="expression" dxfId="38" priority="14" stopIfTrue="1">
      <formula>#REF!="M"</formula>
    </cfRule>
  </conditionalFormatting>
  <conditionalFormatting sqref="A14:C14">
    <cfRule type="expression" dxfId="37" priority="15" stopIfTrue="1">
      <formula>#REF!="F"</formula>
    </cfRule>
    <cfRule type="expression" dxfId="36" priority="16" stopIfTrue="1">
      <formula>#REF!="M"</formula>
    </cfRule>
  </conditionalFormatting>
  <conditionalFormatting sqref="A15">
    <cfRule type="expression" dxfId="35" priority="17" stopIfTrue="1">
      <formula>#REF!="F"</formula>
    </cfRule>
    <cfRule type="expression" dxfId="34" priority="18" stopIfTrue="1">
      <formula>#REF!="M"</formula>
    </cfRule>
  </conditionalFormatting>
  <conditionalFormatting sqref="A15:B15">
    <cfRule type="expression" dxfId="33" priority="19" stopIfTrue="1">
      <formula>#REF!="F"</formula>
    </cfRule>
    <cfRule type="expression" dxfId="32" priority="20" stopIfTrue="1">
      <formula>#REF!="M"</formula>
    </cfRule>
  </conditionalFormatting>
  <conditionalFormatting sqref="C15">
    <cfRule type="expression" dxfId="31" priority="21" stopIfTrue="1">
      <formula>#REF!="F"</formula>
    </cfRule>
    <cfRule type="expression" dxfId="30" priority="22" stopIfTrue="1">
      <formula>#REF!="M"</formula>
    </cfRule>
  </conditionalFormatting>
  <conditionalFormatting sqref="A16:B16">
    <cfRule type="expression" dxfId="29" priority="23" stopIfTrue="1">
      <formula>#REF!="F"</formula>
    </cfRule>
    <cfRule type="expression" dxfId="28" priority="24" stopIfTrue="1">
      <formula>#REF!="M"</formula>
    </cfRule>
  </conditionalFormatting>
  <conditionalFormatting sqref="A17:C17 A13:C14 C15 A15:B16">
    <cfRule type="expression" dxfId="27" priority="25" stopIfTrue="1">
      <formula>#REF!="F"</formula>
    </cfRule>
    <cfRule type="expression" dxfId="26" priority="26" stopIfTrue="1">
      <formula>#REF!="M"</formula>
    </cfRule>
  </conditionalFormatting>
  <conditionalFormatting sqref="A3:C8 B33 A18:B31 C18:C22 B36:B192 C25:C192 A32:A192">
    <cfRule type="expression" dxfId="25" priority="27" stopIfTrue="1">
      <formula>#REF!="F"</formula>
    </cfRule>
    <cfRule type="expression" dxfId="24" priority="28" stopIfTrue="1">
      <formula>#REF!="M"</formula>
    </cfRule>
  </conditionalFormatting>
  <conditionalFormatting sqref="A3:C8 B33 A17:B31 C17:C22 B36:B192 C25:C192 A32:A192">
    <cfRule type="expression" dxfId="23" priority="29" stopIfTrue="1">
      <formula>#REF!="F"</formula>
    </cfRule>
    <cfRule type="expression" dxfId="22" priority="30" stopIfTrue="1">
      <formula>#REF!="M"</formula>
    </cfRule>
  </conditionalFormatting>
  <conditionalFormatting sqref="A13:C13">
    <cfRule type="expression" dxfId="21" priority="31" stopIfTrue="1">
      <formula>#REF!="F"</formula>
    </cfRule>
    <cfRule type="expression" dxfId="20" priority="32" stopIfTrue="1">
      <formula>#REF!="M"</formula>
    </cfRule>
  </conditionalFormatting>
  <conditionalFormatting sqref="A14">
    <cfRule type="expression" dxfId="19" priority="33" stopIfTrue="1">
      <formula>#REF!="F"</formula>
    </cfRule>
    <cfRule type="expression" dxfId="18" priority="34" stopIfTrue="1">
      <formula>#REF!="M"</formula>
    </cfRule>
  </conditionalFormatting>
  <conditionalFormatting sqref="A14:B14">
    <cfRule type="expression" dxfId="17" priority="35" stopIfTrue="1">
      <formula>#REF!="F"</formula>
    </cfRule>
    <cfRule type="expression" dxfId="16" priority="36" stopIfTrue="1">
      <formula>#REF!="M"</formula>
    </cfRule>
  </conditionalFormatting>
  <conditionalFormatting sqref="C14">
    <cfRule type="expression" dxfId="15" priority="37" stopIfTrue="1">
      <formula>#REF!="F"</formula>
    </cfRule>
    <cfRule type="expression" dxfId="14" priority="38" stopIfTrue="1">
      <formula>#REF!="M"</formula>
    </cfRule>
  </conditionalFormatting>
  <conditionalFormatting sqref="A14">
    <cfRule type="expression" dxfId="13" priority="39" stopIfTrue="1">
      <formula>#REF!="F"</formula>
    </cfRule>
    <cfRule type="expression" dxfId="12" priority="40" stopIfTrue="1">
      <formula>#REF!="M"</formula>
    </cfRule>
  </conditionalFormatting>
  <conditionalFormatting sqref="A14:C14">
    <cfRule type="expression" dxfId="11" priority="41" stopIfTrue="1">
      <formula>#REF!="F"</formula>
    </cfRule>
    <cfRule type="expression" dxfId="10" priority="42" stopIfTrue="1">
      <formula>#REF!="M"</formula>
    </cfRule>
  </conditionalFormatting>
  <conditionalFormatting sqref="A15">
    <cfRule type="expression" dxfId="9" priority="43" stopIfTrue="1">
      <formula>#REF!="F"</formula>
    </cfRule>
    <cfRule type="expression" dxfId="8" priority="44" stopIfTrue="1">
      <formula>#REF!="M"</formula>
    </cfRule>
  </conditionalFormatting>
  <conditionalFormatting sqref="A15:B15">
    <cfRule type="expression" dxfId="7" priority="45" stopIfTrue="1">
      <formula>#REF!="F"</formula>
    </cfRule>
    <cfRule type="expression" dxfId="6" priority="46" stopIfTrue="1">
      <formula>#REF!="M"</formula>
    </cfRule>
  </conditionalFormatting>
  <conditionalFormatting sqref="C15">
    <cfRule type="expression" dxfId="5" priority="47" stopIfTrue="1">
      <formula>#REF!="F"</formula>
    </cfRule>
    <cfRule type="expression" dxfId="4" priority="48" stopIfTrue="1">
      <formula>#REF!="M"</formula>
    </cfRule>
  </conditionalFormatting>
  <conditionalFormatting sqref="A16:B16">
    <cfRule type="expression" dxfId="3" priority="49" stopIfTrue="1">
      <formula>#REF!="F"</formula>
    </cfRule>
    <cfRule type="expression" dxfId="2" priority="50" stopIfTrue="1">
      <formula>#REF!="M"</formula>
    </cfRule>
  </conditionalFormatting>
  <conditionalFormatting sqref="A17:C17 A13:C14 C15 A15:B16">
    <cfRule type="expression" dxfId="1" priority="51" stopIfTrue="1">
      <formula>#REF!="F"</formula>
    </cfRule>
    <cfRule type="expression" dxfId="0" priority="52" stopIfTrue="1">
      <formula>#REF!="M"</formula>
    </cfRule>
  </conditionalFormatting>
  <dataValidations count="1">
    <dataValidation type="list" operator="equal" allowBlank="1" showErrorMessage="1" sqref="C3 C6 C10 C18 C21">
      <formula1>#N/A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C21"/>
  <sheetViews>
    <sheetView tabSelected="1" workbookViewId="0">
      <selection activeCell="B1" sqref="B1"/>
    </sheetView>
  </sheetViews>
  <sheetFormatPr baseColWidth="10" defaultColWidth="11" defaultRowHeight="12.75"/>
  <cols>
    <col min="1" max="1" width="7.5703125" customWidth="1"/>
    <col min="2" max="2" width="35.42578125" customWidth="1"/>
    <col min="3" max="3" width="4.5703125" customWidth="1"/>
    <col min="4" max="4" width="5.5703125" customWidth="1"/>
    <col min="5" max="5" width="6.7109375" customWidth="1"/>
    <col min="6" max="6" width="4.5703125" customWidth="1"/>
    <col min="7" max="8" width="5.5703125" customWidth="1"/>
    <col min="9" max="10" width="4.42578125" customWidth="1"/>
    <col min="11" max="11" width="5.5703125" customWidth="1"/>
    <col min="12" max="13" width="4.5703125" customWidth="1"/>
    <col min="14" max="14" width="5.5703125" customWidth="1"/>
    <col min="15" max="16" width="4.42578125" customWidth="1"/>
    <col min="17" max="22" width="5.5703125" customWidth="1"/>
    <col min="23" max="23" width="4.5703125" customWidth="1"/>
    <col min="24" max="24" width="5.5703125" customWidth="1"/>
    <col min="25" max="25" width="7.5703125" customWidth="1"/>
    <col min="26" max="27" width="7.7109375" customWidth="1"/>
    <col min="28" max="28" width="6.5703125" customWidth="1"/>
    <col min="29" max="29" width="7.5703125" customWidth="1"/>
  </cols>
  <sheetData>
    <row r="1" spans="1:29" ht="168">
      <c r="A1" s="64"/>
      <c r="B1" s="65"/>
      <c r="C1" s="66" t="s">
        <v>285</v>
      </c>
      <c r="D1" s="66" t="s">
        <v>286</v>
      </c>
      <c r="E1" s="67" t="s">
        <v>287</v>
      </c>
      <c r="F1" s="66" t="s">
        <v>288</v>
      </c>
      <c r="G1" s="66" t="s">
        <v>286</v>
      </c>
      <c r="H1" s="67" t="s">
        <v>289</v>
      </c>
      <c r="I1" s="68" t="s">
        <v>290</v>
      </c>
      <c r="J1" s="68" t="s">
        <v>286</v>
      </c>
      <c r="K1" s="69" t="s">
        <v>291</v>
      </c>
      <c r="L1" s="66" t="s">
        <v>292</v>
      </c>
      <c r="M1" s="68" t="s">
        <v>286</v>
      </c>
      <c r="N1" s="67" t="s">
        <v>293</v>
      </c>
      <c r="O1" s="66" t="s">
        <v>294</v>
      </c>
      <c r="P1" s="68" t="s">
        <v>286</v>
      </c>
      <c r="Q1" s="67" t="s">
        <v>295</v>
      </c>
      <c r="R1" s="67" t="s">
        <v>296</v>
      </c>
      <c r="S1" s="68" t="s">
        <v>286</v>
      </c>
      <c r="T1" s="67" t="s">
        <v>297</v>
      </c>
      <c r="U1" s="67" t="s">
        <v>298</v>
      </c>
      <c r="V1" s="67" t="s">
        <v>299</v>
      </c>
      <c r="W1" s="66" t="s">
        <v>300</v>
      </c>
      <c r="X1" s="67" t="s">
        <v>301</v>
      </c>
      <c r="Y1" s="67" t="s">
        <v>302</v>
      </c>
      <c r="Z1" s="70" t="s">
        <v>303</v>
      </c>
      <c r="AA1" s="71" t="s">
        <v>304</v>
      </c>
      <c r="AB1" s="69" t="s">
        <v>305</v>
      </c>
      <c r="AC1" s="69" t="s">
        <v>306</v>
      </c>
    </row>
    <row r="2" spans="1:29">
      <c r="A2" s="72"/>
      <c r="B2" s="73" t="s">
        <v>307</v>
      </c>
      <c r="C2" s="74">
        <f>SUM(C3:C18)</f>
        <v>93</v>
      </c>
      <c r="D2" s="74"/>
      <c r="E2" s="75">
        <f>SUM(E3:E18)</f>
        <v>2011.4647038833111</v>
      </c>
      <c r="F2" s="74">
        <v>112</v>
      </c>
      <c r="G2" s="74"/>
      <c r="H2" s="74">
        <f>SUM(H3:H18)</f>
        <v>2239.8044086628333</v>
      </c>
      <c r="I2" s="74">
        <f>SUM(I3:I18)</f>
        <v>127</v>
      </c>
      <c r="J2" s="74"/>
      <c r="K2" s="74">
        <f>SUM(K3:K18)</f>
        <v>2369.3043998034582</v>
      </c>
      <c r="L2" s="74">
        <f>SUM(L3:L18)</f>
        <v>92</v>
      </c>
      <c r="M2" s="74"/>
      <c r="N2" s="74">
        <f>SUM(N3:N18)</f>
        <v>2224.3505187877945</v>
      </c>
      <c r="O2" s="74">
        <f>SUM(O3:O18)</f>
        <v>83</v>
      </c>
      <c r="P2" s="74"/>
      <c r="Q2" s="74">
        <f>SUM(Q3:Q18)</f>
        <v>1605.5492555343847</v>
      </c>
      <c r="R2" s="74">
        <f>SUM(R3:R18)</f>
        <v>93</v>
      </c>
      <c r="S2" s="74"/>
      <c r="T2" s="74">
        <f t="shared" ref="T2:Z2" si="0">SUM(T3:T18)</f>
        <v>2179.0560744003269</v>
      </c>
      <c r="U2" s="74">
        <f t="shared" si="0"/>
        <v>0</v>
      </c>
      <c r="V2" s="74">
        <f t="shared" si="0"/>
        <v>0</v>
      </c>
      <c r="W2" s="74">
        <f t="shared" si="0"/>
        <v>0</v>
      </c>
      <c r="X2" s="74">
        <f t="shared" si="0"/>
        <v>0</v>
      </c>
      <c r="Y2" s="74">
        <f t="shared" si="0"/>
        <v>598</v>
      </c>
      <c r="Z2" s="75">
        <f t="shared" si="0"/>
        <v>12629.529361072106</v>
      </c>
      <c r="AA2" s="76">
        <f t="shared" ref="AA2:AA18" si="1">PRODUCT(Z2,1/Y2)</f>
        <v>21.11961431617409</v>
      </c>
      <c r="AB2" s="76">
        <f>SUM(AB3:AB18)</f>
        <v>285</v>
      </c>
      <c r="AC2" s="77">
        <f t="shared" ref="AC2:AC16" si="2">Z2/AB2</f>
        <v>44.314138109024931</v>
      </c>
    </row>
    <row r="3" spans="1:29">
      <c r="A3" s="72">
        <f t="shared" ref="A3:A18" si="3">1+A2</f>
        <v>1</v>
      </c>
      <c r="B3" s="78" t="s">
        <v>309</v>
      </c>
      <c r="C3" s="79">
        <v>22</v>
      </c>
      <c r="D3" s="80">
        <f t="shared" ref="D3:D16" si="4">C3/AB3</f>
        <v>0.41509433962264153</v>
      </c>
      <c r="E3" s="81">
        <f>1090*D3</f>
        <v>452.45283018867929</v>
      </c>
      <c r="F3" s="79">
        <v>24</v>
      </c>
      <c r="G3" s="80">
        <f t="shared" ref="G3:G16" si="5">F3/AB3</f>
        <v>0.45283018867924529</v>
      </c>
      <c r="H3" s="82">
        <f>1362*G3</f>
        <v>616.75471698113211</v>
      </c>
      <c r="I3" s="83">
        <v>29</v>
      </c>
      <c r="J3" s="83">
        <f t="shared" ref="J3:J16" si="6">I3/AB3</f>
        <v>0.54716981132075471</v>
      </c>
      <c r="K3" s="83">
        <f>1428*J3</f>
        <v>781.35849056603774</v>
      </c>
      <c r="L3" s="83">
        <v>17</v>
      </c>
      <c r="M3" s="83">
        <f t="shared" ref="M3:M16" si="7">L3/AB3</f>
        <v>0.32075471698113206</v>
      </c>
      <c r="N3" s="83">
        <f>1026*M3</f>
        <v>329.09433962264148</v>
      </c>
      <c r="O3" s="83">
        <v>30</v>
      </c>
      <c r="P3" s="83">
        <f t="shared" ref="P3:P16" si="8">O3/AB3</f>
        <v>0.56603773584905659</v>
      </c>
      <c r="Q3" s="83">
        <f>1545*P3</f>
        <v>874.52830188679241</v>
      </c>
      <c r="R3" s="83">
        <v>22</v>
      </c>
      <c r="S3" s="83">
        <f t="shared" ref="S3:S16" si="9">R3/AB3</f>
        <v>0.41509433962264153</v>
      </c>
      <c r="T3" s="83">
        <f>1257*S3</f>
        <v>521.77358490566041</v>
      </c>
      <c r="U3" s="83"/>
      <c r="V3" s="83"/>
      <c r="W3" s="83"/>
      <c r="X3" s="83"/>
      <c r="Y3" s="84">
        <f t="shared" ref="Y3:Y18" si="10">C3+F3+I3+L3+O3+R3+U3+W3</f>
        <v>144</v>
      </c>
      <c r="Z3" s="85">
        <f t="shared" ref="Z3:Z18" si="11">SUM(X3,Q3,N3,K3,H3,E3,T3,V3)</f>
        <v>3575.9622641509436</v>
      </c>
      <c r="AA3" s="76">
        <f t="shared" si="1"/>
        <v>24.833071278825997</v>
      </c>
      <c r="AB3" s="11">
        <v>53</v>
      </c>
      <c r="AC3" s="77">
        <f t="shared" si="2"/>
        <v>67.470986116055542</v>
      </c>
    </row>
    <row r="4" spans="1:29">
      <c r="A4" s="72">
        <f t="shared" si="3"/>
        <v>2</v>
      </c>
      <c r="B4" s="86" t="s">
        <v>308</v>
      </c>
      <c r="C4" s="80">
        <v>11</v>
      </c>
      <c r="D4" s="80">
        <f t="shared" si="4"/>
        <v>0.6470588235294118</v>
      </c>
      <c r="E4" s="87">
        <f>604*D4</f>
        <v>390.82352941176475</v>
      </c>
      <c r="F4" s="80">
        <v>15</v>
      </c>
      <c r="G4" s="80">
        <f t="shared" si="5"/>
        <v>0.88235294117647056</v>
      </c>
      <c r="H4" s="82">
        <f>748*G4</f>
        <v>660</v>
      </c>
      <c r="I4" s="82">
        <v>12</v>
      </c>
      <c r="J4" s="83">
        <f t="shared" si="6"/>
        <v>0.70588235294117652</v>
      </c>
      <c r="K4" s="83">
        <f>663*J4</f>
        <v>468.00000000000006</v>
      </c>
      <c r="L4" s="82">
        <v>7</v>
      </c>
      <c r="M4" s="83">
        <f t="shared" si="7"/>
        <v>0.41176470588235292</v>
      </c>
      <c r="N4" s="83">
        <f>435*M4</f>
        <v>179.11764705882351</v>
      </c>
      <c r="O4" s="82">
        <v>11</v>
      </c>
      <c r="P4" s="83">
        <f t="shared" si="8"/>
        <v>0.6470588235294118</v>
      </c>
      <c r="Q4" s="83">
        <f>552*P4</f>
        <v>357.1764705882353</v>
      </c>
      <c r="R4" s="82">
        <v>9</v>
      </c>
      <c r="S4" s="83">
        <f t="shared" si="9"/>
        <v>0.52941176470588236</v>
      </c>
      <c r="T4" s="83">
        <f>1472*S4</f>
        <v>779.29411764705878</v>
      </c>
      <c r="U4" s="82"/>
      <c r="V4" s="82"/>
      <c r="W4" s="82"/>
      <c r="X4" s="82"/>
      <c r="Y4" s="84">
        <f t="shared" si="10"/>
        <v>65</v>
      </c>
      <c r="Z4" s="85">
        <f t="shared" si="11"/>
        <v>2834.411764705882</v>
      </c>
      <c r="AA4" s="76">
        <f t="shared" si="1"/>
        <v>43.606334841628957</v>
      </c>
      <c r="AB4" s="11">
        <v>17</v>
      </c>
      <c r="AC4" s="77">
        <f t="shared" si="2"/>
        <v>166.73010380622836</v>
      </c>
    </row>
    <row r="5" spans="1:29">
      <c r="A5" s="72">
        <f t="shared" si="3"/>
        <v>3</v>
      </c>
      <c r="B5" s="88" t="s">
        <v>313</v>
      </c>
      <c r="C5" s="89">
        <v>14</v>
      </c>
      <c r="D5" s="80">
        <f t="shared" si="4"/>
        <v>0.45161290322580644</v>
      </c>
      <c r="E5" s="90">
        <f>735*D5</f>
        <v>331.93548387096774</v>
      </c>
      <c r="F5" s="89">
        <v>5</v>
      </c>
      <c r="G5" s="80">
        <f t="shared" si="5"/>
        <v>0.16129032258064516</v>
      </c>
      <c r="H5" s="82">
        <f>235*G5</f>
        <v>37.903225806451609</v>
      </c>
      <c r="I5" s="91">
        <v>6</v>
      </c>
      <c r="J5" s="83">
        <f t="shared" si="6"/>
        <v>0.19354838709677419</v>
      </c>
      <c r="K5" s="83">
        <f>401*J5</f>
        <v>77.612903225806448</v>
      </c>
      <c r="L5" s="91">
        <v>16</v>
      </c>
      <c r="M5" s="83">
        <f t="shared" si="7"/>
        <v>0.5161290322580645</v>
      </c>
      <c r="N5" s="83">
        <f>1006*M5</f>
        <v>519.22580645161293</v>
      </c>
      <c r="O5" s="91">
        <v>3</v>
      </c>
      <c r="P5" s="83">
        <f t="shared" si="8"/>
        <v>9.6774193548387094E-2</v>
      </c>
      <c r="Q5" s="83">
        <f>222*P5</f>
        <v>21.483870967741936</v>
      </c>
      <c r="R5" s="91">
        <v>4</v>
      </c>
      <c r="S5" s="83">
        <f t="shared" si="9"/>
        <v>0.12903225806451613</v>
      </c>
      <c r="T5" s="83">
        <f>226*S5</f>
        <v>29.161290322580644</v>
      </c>
      <c r="U5" s="91"/>
      <c r="V5" s="91"/>
      <c r="W5" s="91"/>
      <c r="X5" s="91"/>
      <c r="Y5" s="84">
        <f t="shared" si="10"/>
        <v>48</v>
      </c>
      <c r="Z5" s="85">
        <f t="shared" si="11"/>
        <v>1017.3225806451613</v>
      </c>
      <c r="AA5" s="76">
        <f t="shared" si="1"/>
        <v>21.194220430107528</v>
      </c>
      <c r="AB5" s="11">
        <v>31</v>
      </c>
      <c r="AC5" s="77">
        <f t="shared" si="2"/>
        <v>32.816857440166494</v>
      </c>
    </row>
    <row r="6" spans="1:29">
      <c r="A6" s="72">
        <f t="shared" si="3"/>
        <v>4</v>
      </c>
      <c r="B6" s="88" t="s">
        <v>310</v>
      </c>
      <c r="C6" s="89">
        <v>11</v>
      </c>
      <c r="D6" s="80">
        <f t="shared" si="4"/>
        <v>0.61111111111111116</v>
      </c>
      <c r="E6" s="90">
        <f>565*D6</f>
        <v>345.27777777777783</v>
      </c>
      <c r="F6" s="89">
        <v>7</v>
      </c>
      <c r="G6" s="80">
        <f t="shared" si="5"/>
        <v>0.3888888888888889</v>
      </c>
      <c r="H6" s="82">
        <f>335*G6</f>
        <v>130.27777777777777</v>
      </c>
      <c r="I6" s="91">
        <v>11</v>
      </c>
      <c r="J6" s="83">
        <f t="shared" si="6"/>
        <v>0.61111111111111116</v>
      </c>
      <c r="K6" s="83">
        <f>501*J6</f>
        <v>306.16666666666669</v>
      </c>
      <c r="L6" s="91">
        <v>6</v>
      </c>
      <c r="M6" s="83">
        <f t="shared" si="7"/>
        <v>0.33333333333333331</v>
      </c>
      <c r="N6" s="83">
        <f>440*M6</f>
        <v>146.66666666666666</v>
      </c>
      <c r="O6" s="91">
        <v>10</v>
      </c>
      <c r="P6" s="83">
        <f t="shared" si="8"/>
        <v>0.55555555555555558</v>
      </c>
      <c r="Q6" s="83">
        <f>58*P6</f>
        <v>32.222222222222221</v>
      </c>
      <c r="R6" s="91">
        <v>3</v>
      </c>
      <c r="S6" s="83">
        <f t="shared" si="9"/>
        <v>0.16666666666666666</v>
      </c>
      <c r="T6" s="83">
        <f>307*S6</f>
        <v>51.166666666666664</v>
      </c>
      <c r="U6" s="91"/>
      <c r="V6" s="91"/>
      <c r="W6" s="91"/>
      <c r="X6" s="91"/>
      <c r="Y6" s="84">
        <f t="shared" si="10"/>
        <v>48</v>
      </c>
      <c r="Z6" s="85">
        <f t="shared" si="11"/>
        <v>1011.7777777777777</v>
      </c>
      <c r="AA6" s="76">
        <f t="shared" si="1"/>
        <v>21.078703703703702</v>
      </c>
      <c r="AB6" s="11">
        <v>18</v>
      </c>
      <c r="AC6" s="77">
        <f t="shared" si="2"/>
        <v>56.209876543209873</v>
      </c>
    </row>
    <row r="7" spans="1:29">
      <c r="A7" s="72">
        <f t="shared" si="3"/>
        <v>5</v>
      </c>
      <c r="B7" s="78" t="s">
        <v>97</v>
      </c>
      <c r="C7" s="79">
        <v>3</v>
      </c>
      <c r="D7" s="80">
        <f t="shared" si="4"/>
        <v>0.13043478260869565</v>
      </c>
      <c r="E7" s="81">
        <f>170*D7</f>
        <v>22.173913043478262</v>
      </c>
      <c r="F7" s="79">
        <v>11</v>
      </c>
      <c r="G7" s="80">
        <f t="shared" si="5"/>
        <v>0.47826086956521741</v>
      </c>
      <c r="H7" s="82">
        <f>510*G7</f>
        <v>243.91304347826087</v>
      </c>
      <c r="I7" s="79">
        <v>11</v>
      </c>
      <c r="J7" s="83">
        <f t="shared" si="6"/>
        <v>0.47826086956521741</v>
      </c>
      <c r="K7" s="83">
        <f>519*J7</f>
        <v>248.21739130434784</v>
      </c>
      <c r="L7" s="79">
        <v>3</v>
      </c>
      <c r="M7" s="83">
        <f t="shared" si="7"/>
        <v>0.13043478260869565</v>
      </c>
      <c r="N7" s="83">
        <f>190*M7</f>
        <v>24.782608695652172</v>
      </c>
      <c r="O7" s="79">
        <v>8</v>
      </c>
      <c r="P7" s="83">
        <f t="shared" si="8"/>
        <v>0.34782608695652173</v>
      </c>
      <c r="Q7" s="83">
        <f>509*P7</f>
        <v>177.04347826086956</v>
      </c>
      <c r="R7" s="79">
        <v>12</v>
      </c>
      <c r="S7" s="83">
        <f t="shared" si="9"/>
        <v>0.52173913043478259</v>
      </c>
      <c r="T7" s="83">
        <f>560*S7</f>
        <v>292.17391304347825</v>
      </c>
      <c r="U7" s="79"/>
      <c r="V7" s="79"/>
      <c r="W7" s="79"/>
      <c r="X7" s="79"/>
      <c r="Y7" s="84">
        <f t="shared" si="10"/>
        <v>48</v>
      </c>
      <c r="Z7" s="85">
        <f t="shared" si="11"/>
        <v>1008.304347826087</v>
      </c>
      <c r="AA7" s="76">
        <f t="shared" si="1"/>
        <v>21.006340579710145</v>
      </c>
      <c r="AB7" s="11">
        <v>23</v>
      </c>
      <c r="AC7" s="77">
        <f t="shared" si="2"/>
        <v>43.839319470699436</v>
      </c>
    </row>
    <row r="8" spans="1:29" ht="15">
      <c r="A8" s="72">
        <f t="shared" si="3"/>
        <v>6</v>
      </c>
      <c r="B8" s="78" t="s">
        <v>311</v>
      </c>
      <c r="C8" s="79">
        <v>12</v>
      </c>
      <c r="D8" s="80">
        <f t="shared" si="4"/>
        <v>0.44444444444444442</v>
      </c>
      <c r="E8" s="81">
        <f>554*D8</f>
        <v>246.2222222222222</v>
      </c>
      <c r="F8" s="79">
        <v>5</v>
      </c>
      <c r="G8" s="80">
        <f t="shared" si="5"/>
        <v>0.18518518518518517</v>
      </c>
      <c r="H8" s="82">
        <f>167*G8</f>
        <v>30.925925925925924</v>
      </c>
      <c r="I8" s="79">
        <v>8</v>
      </c>
      <c r="J8" s="83">
        <f t="shared" si="6"/>
        <v>0.29629629629629628</v>
      </c>
      <c r="K8" s="83">
        <f>274*J8</f>
        <v>81.185185185185176</v>
      </c>
      <c r="L8" s="79">
        <v>16</v>
      </c>
      <c r="M8" s="83">
        <f t="shared" si="7"/>
        <v>0.59259259259259256</v>
      </c>
      <c r="N8" s="83">
        <f>870*M8</f>
        <v>515.55555555555554</v>
      </c>
      <c r="O8" s="79">
        <v>2</v>
      </c>
      <c r="P8" s="83">
        <f t="shared" si="8"/>
        <v>7.407407407407407E-2</v>
      </c>
      <c r="Q8" s="83">
        <f>74*P8</f>
        <v>5.481481481481481</v>
      </c>
      <c r="R8" s="79">
        <v>0</v>
      </c>
      <c r="S8" s="83">
        <f t="shared" si="9"/>
        <v>0</v>
      </c>
      <c r="T8" s="83">
        <f>0*S8</f>
        <v>0</v>
      </c>
      <c r="U8" s="79"/>
      <c r="V8" s="79"/>
      <c r="W8" s="79"/>
      <c r="X8" s="79"/>
      <c r="Y8" s="84">
        <f t="shared" si="10"/>
        <v>43</v>
      </c>
      <c r="Z8" s="85">
        <f t="shared" si="11"/>
        <v>879.37037037037044</v>
      </c>
      <c r="AA8" s="92">
        <f t="shared" si="1"/>
        <v>20.4504737295435</v>
      </c>
      <c r="AB8" s="11">
        <v>27</v>
      </c>
      <c r="AC8" s="77">
        <f t="shared" si="2"/>
        <v>32.569272976680388</v>
      </c>
    </row>
    <row r="9" spans="1:29">
      <c r="A9" s="72">
        <f t="shared" si="3"/>
        <v>7</v>
      </c>
      <c r="B9" s="93" t="s">
        <v>312</v>
      </c>
      <c r="C9" s="94">
        <v>5</v>
      </c>
      <c r="D9" s="80">
        <f t="shared" si="4"/>
        <v>0.625</v>
      </c>
      <c r="E9" s="95">
        <f>232*D9</f>
        <v>145</v>
      </c>
      <c r="F9" s="94">
        <v>5</v>
      </c>
      <c r="G9" s="80">
        <f t="shared" si="5"/>
        <v>0.625</v>
      </c>
      <c r="H9" s="82">
        <f>258*G9</f>
        <v>161.25</v>
      </c>
      <c r="I9" s="94">
        <v>5</v>
      </c>
      <c r="J9" s="83">
        <f t="shared" si="6"/>
        <v>0.625</v>
      </c>
      <c r="K9" s="83">
        <f>218*J9</f>
        <v>136.25</v>
      </c>
      <c r="L9" s="94">
        <v>4</v>
      </c>
      <c r="M9" s="83">
        <f t="shared" si="7"/>
        <v>0.5</v>
      </c>
      <c r="N9" s="83">
        <f>330*M9</f>
        <v>165</v>
      </c>
      <c r="O9" s="94">
        <v>3</v>
      </c>
      <c r="P9" s="83">
        <f t="shared" si="8"/>
        <v>0.375</v>
      </c>
      <c r="Q9" s="83">
        <f>180*P9</f>
        <v>67.5</v>
      </c>
      <c r="R9" s="94">
        <v>3</v>
      </c>
      <c r="S9" s="83">
        <f t="shared" si="9"/>
        <v>0.375</v>
      </c>
      <c r="T9" s="83">
        <f>177*S9</f>
        <v>66.375</v>
      </c>
      <c r="U9" s="94"/>
      <c r="V9" s="94"/>
      <c r="W9" s="94"/>
      <c r="X9" s="94"/>
      <c r="Y9" s="84">
        <f t="shared" si="10"/>
        <v>25</v>
      </c>
      <c r="Z9" s="85">
        <f t="shared" si="11"/>
        <v>741.375</v>
      </c>
      <c r="AA9" s="76">
        <f t="shared" si="1"/>
        <v>29.655000000000001</v>
      </c>
      <c r="AB9" s="11">
        <v>8</v>
      </c>
      <c r="AC9" s="77">
        <f t="shared" si="2"/>
        <v>92.671875</v>
      </c>
    </row>
    <row r="10" spans="1:29">
      <c r="A10" s="72">
        <f t="shared" si="3"/>
        <v>8</v>
      </c>
      <c r="B10" s="78" t="s">
        <v>316</v>
      </c>
      <c r="C10" s="79">
        <v>4</v>
      </c>
      <c r="D10" s="80">
        <f t="shared" si="4"/>
        <v>0.125</v>
      </c>
      <c r="E10" s="81">
        <f>168*D10</f>
        <v>21</v>
      </c>
      <c r="F10" s="79">
        <v>6</v>
      </c>
      <c r="G10" s="80">
        <f t="shared" si="5"/>
        <v>0.1875</v>
      </c>
      <c r="H10" s="82">
        <f>226*G10</f>
        <v>42.375</v>
      </c>
      <c r="I10" s="79">
        <v>9</v>
      </c>
      <c r="J10" s="83">
        <f t="shared" si="6"/>
        <v>0.28125</v>
      </c>
      <c r="K10" s="83">
        <f>424*J10</f>
        <v>119.25</v>
      </c>
      <c r="L10" s="79">
        <v>8</v>
      </c>
      <c r="M10" s="83">
        <f t="shared" si="7"/>
        <v>0.25</v>
      </c>
      <c r="N10" s="83">
        <f>455*M10</f>
        <v>113.75</v>
      </c>
      <c r="O10" s="79">
        <v>6</v>
      </c>
      <c r="P10" s="83">
        <f t="shared" si="8"/>
        <v>0.1875</v>
      </c>
      <c r="Q10" s="83">
        <f>264*P10</f>
        <v>49.5</v>
      </c>
      <c r="R10" s="79">
        <v>14</v>
      </c>
      <c r="S10" s="83">
        <f t="shared" si="9"/>
        <v>0.4375</v>
      </c>
      <c r="T10" s="83">
        <f>631*S10</f>
        <v>276.0625</v>
      </c>
      <c r="U10" s="79"/>
      <c r="V10" s="79"/>
      <c r="W10" s="79"/>
      <c r="X10" s="79"/>
      <c r="Y10" s="84">
        <f t="shared" si="10"/>
        <v>47</v>
      </c>
      <c r="Z10" s="85">
        <f t="shared" si="11"/>
        <v>621.9375</v>
      </c>
      <c r="AA10" s="76">
        <f t="shared" si="1"/>
        <v>13.232712765957446</v>
      </c>
      <c r="AB10" s="11">
        <v>32</v>
      </c>
      <c r="AC10" s="77">
        <f t="shared" si="2"/>
        <v>19.435546875</v>
      </c>
    </row>
    <row r="11" spans="1:29">
      <c r="A11" s="72">
        <f t="shared" si="3"/>
        <v>9</v>
      </c>
      <c r="B11" s="72" t="s">
        <v>314</v>
      </c>
      <c r="C11" s="79">
        <v>5</v>
      </c>
      <c r="D11" s="80">
        <f t="shared" si="4"/>
        <v>0.26315789473684209</v>
      </c>
      <c r="E11" s="81">
        <f>215*D11</f>
        <v>56.578947368421048</v>
      </c>
      <c r="F11" s="79">
        <v>10</v>
      </c>
      <c r="G11" s="80">
        <f t="shared" si="5"/>
        <v>0.52631578947368418</v>
      </c>
      <c r="H11" s="82">
        <f>417*G11</f>
        <v>219.4736842105263</v>
      </c>
      <c r="I11" s="79">
        <v>1</v>
      </c>
      <c r="J11" s="83">
        <f t="shared" si="6"/>
        <v>5.2631578947368418E-2</v>
      </c>
      <c r="K11" s="83">
        <f>50*J11</f>
        <v>2.6315789473684208</v>
      </c>
      <c r="L11" s="79">
        <v>9</v>
      </c>
      <c r="M11" s="83">
        <f t="shared" si="7"/>
        <v>0.47368421052631576</v>
      </c>
      <c r="N11" s="83">
        <f>488*M11</f>
        <v>231.15789473684208</v>
      </c>
      <c r="O11" s="79">
        <v>1</v>
      </c>
      <c r="P11" s="83">
        <f t="shared" si="8"/>
        <v>5.2631578947368418E-2</v>
      </c>
      <c r="Q11" s="83">
        <f>30*P11</f>
        <v>1.5789473684210527</v>
      </c>
      <c r="R11" s="79">
        <v>4</v>
      </c>
      <c r="S11" s="83">
        <f t="shared" si="9"/>
        <v>0.21052631578947367</v>
      </c>
      <c r="T11" s="83">
        <f>175*S11</f>
        <v>36.84210526315789</v>
      </c>
      <c r="U11" s="79"/>
      <c r="V11" s="79"/>
      <c r="W11" s="79"/>
      <c r="X11" s="79"/>
      <c r="Y11" s="84">
        <f t="shared" si="10"/>
        <v>30</v>
      </c>
      <c r="Z11" s="85">
        <f t="shared" si="11"/>
        <v>548.26315789473676</v>
      </c>
      <c r="AA11" s="76">
        <f t="shared" si="1"/>
        <v>18.275438596491224</v>
      </c>
      <c r="AB11" s="11">
        <v>19</v>
      </c>
      <c r="AC11" s="77">
        <f t="shared" si="2"/>
        <v>28.855955678670355</v>
      </c>
    </row>
    <row r="12" spans="1:29">
      <c r="A12" s="72">
        <f t="shared" si="3"/>
        <v>10</v>
      </c>
      <c r="B12" s="78" t="s">
        <v>315</v>
      </c>
      <c r="C12" s="79">
        <v>0</v>
      </c>
      <c r="D12" s="80">
        <f t="shared" si="4"/>
        <v>0</v>
      </c>
      <c r="E12" s="81">
        <v>0</v>
      </c>
      <c r="F12" s="79">
        <v>8</v>
      </c>
      <c r="G12" s="80">
        <f t="shared" si="5"/>
        <v>0.27586206896551724</v>
      </c>
      <c r="H12" s="82">
        <f>326*G12</f>
        <v>89.931034482758619</v>
      </c>
      <c r="I12" s="79">
        <v>9</v>
      </c>
      <c r="J12" s="83">
        <f t="shared" si="6"/>
        <v>0.31034482758620691</v>
      </c>
      <c r="K12" s="83">
        <f>393*J12</f>
        <v>121.96551724137932</v>
      </c>
      <c r="L12" s="79">
        <v>0</v>
      </c>
      <c r="M12" s="83">
        <f t="shared" si="7"/>
        <v>0</v>
      </c>
      <c r="N12" s="83">
        <f>0*M12</f>
        <v>0</v>
      </c>
      <c r="O12" s="79">
        <v>3</v>
      </c>
      <c r="P12" s="83">
        <f t="shared" si="8"/>
        <v>0.10344827586206896</v>
      </c>
      <c r="Q12" s="83">
        <f>184*P12</f>
        <v>19.03448275862069</v>
      </c>
      <c r="R12" s="79">
        <v>10</v>
      </c>
      <c r="S12" s="83">
        <f t="shared" si="9"/>
        <v>0.34482758620689657</v>
      </c>
      <c r="T12" s="83">
        <f>366*S12</f>
        <v>126.20689655172414</v>
      </c>
      <c r="U12" s="79"/>
      <c r="V12" s="79"/>
      <c r="W12" s="79"/>
      <c r="X12" s="79"/>
      <c r="Y12" s="84">
        <f t="shared" si="10"/>
        <v>30</v>
      </c>
      <c r="Z12" s="85">
        <f t="shared" si="11"/>
        <v>357.13793103448273</v>
      </c>
      <c r="AA12" s="76">
        <f t="shared" si="1"/>
        <v>11.904597701149424</v>
      </c>
      <c r="AB12" s="11">
        <v>29</v>
      </c>
      <c r="AC12" s="77">
        <f t="shared" si="2"/>
        <v>12.315101070154578</v>
      </c>
    </row>
    <row r="13" spans="1:29">
      <c r="A13" s="72">
        <f t="shared" si="3"/>
        <v>11</v>
      </c>
      <c r="B13" s="72" t="s">
        <v>319</v>
      </c>
      <c r="C13" s="79">
        <v>0</v>
      </c>
      <c r="D13" s="80">
        <f t="shared" si="4"/>
        <v>0</v>
      </c>
      <c r="E13" s="81">
        <v>0</v>
      </c>
      <c r="F13" s="79">
        <v>0</v>
      </c>
      <c r="G13" s="80">
        <f t="shared" si="5"/>
        <v>0</v>
      </c>
      <c r="H13" s="82">
        <v>0</v>
      </c>
      <c r="I13" s="79">
        <v>2</v>
      </c>
      <c r="J13" s="83">
        <f t="shared" si="6"/>
        <v>0.66666666666666663</v>
      </c>
      <c r="K13" s="83">
        <f>40*J13</f>
        <v>26.666666666666664</v>
      </c>
      <c r="L13" s="79">
        <v>0</v>
      </c>
      <c r="M13" s="83">
        <f t="shared" si="7"/>
        <v>0</v>
      </c>
      <c r="N13" s="83">
        <v>0</v>
      </c>
      <c r="O13" s="79">
        <v>0</v>
      </c>
      <c r="P13" s="83">
        <f t="shared" si="8"/>
        <v>0</v>
      </c>
      <c r="Q13" s="83">
        <v>0</v>
      </c>
      <c r="R13" s="79">
        <v>0</v>
      </c>
      <c r="S13" s="83">
        <f t="shared" si="9"/>
        <v>0</v>
      </c>
      <c r="T13" s="83">
        <f t="shared" ref="T13:T18" si="12">1257*S13</f>
        <v>0</v>
      </c>
      <c r="U13" s="79"/>
      <c r="V13" s="79"/>
      <c r="W13" s="79"/>
      <c r="X13" s="79"/>
      <c r="Y13" s="84">
        <f t="shared" si="10"/>
        <v>2</v>
      </c>
      <c r="Z13" s="85">
        <f t="shared" si="11"/>
        <v>26.666666666666664</v>
      </c>
      <c r="AA13" s="76">
        <f t="shared" si="1"/>
        <v>13.333333333333332</v>
      </c>
      <c r="AB13" s="11">
        <v>3</v>
      </c>
      <c r="AC13" s="77">
        <f t="shared" si="2"/>
        <v>8.8888888888888875</v>
      </c>
    </row>
    <row r="14" spans="1:29" ht="15">
      <c r="A14" s="72">
        <f t="shared" si="3"/>
        <v>12</v>
      </c>
      <c r="B14" s="72" t="s">
        <v>317</v>
      </c>
      <c r="C14" s="79">
        <v>0</v>
      </c>
      <c r="D14" s="80">
        <f t="shared" si="4"/>
        <v>0</v>
      </c>
      <c r="E14" s="81">
        <v>0</v>
      </c>
      <c r="F14" s="79">
        <v>1</v>
      </c>
      <c r="G14" s="80">
        <f t="shared" si="5"/>
        <v>0.25</v>
      </c>
      <c r="H14" s="82">
        <f>28*G14</f>
        <v>7</v>
      </c>
      <c r="I14" s="79">
        <v>0</v>
      </c>
      <c r="J14" s="83">
        <f t="shared" si="6"/>
        <v>0</v>
      </c>
      <c r="K14" s="83">
        <f>0*J14</f>
        <v>0</v>
      </c>
      <c r="L14" s="79">
        <v>0</v>
      </c>
      <c r="M14" s="83">
        <f t="shared" si="7"/>
        <v>0</v>
      </c>
      <c r="N14" s="83">
        <v>0</v>
      </c>
      <c r="O14" s="79">
        <v>0</v>
      </c>
      <c r="P14" s="83">
        <f t="shared" si="8"/>
        <v>0</v>
      </c>
      <c r="Q14" s="83">
        <v>0</v>
      </c>
      <c r="R14" s="79">
        <v>0</v>
      </c>
      <c r="S14" s="83">
        <f t="shared" si="9"/>
        <v>0</v>
      </c>
      <c r="T14" s="83">
        <f t="shared" si="12"/>
        <v>0</v>
      </c>
      <c r="U14" s="79"/>
      <c r="V14" s="79"/>
      <c r="W14" s="79"/>
      <c r="X14" s="79"/>
      <c r="Y14" s="84">
        <f t="shared" si="10"/>
        <v>1</v>
      </c>
      <c r="Z14" s="85">
        <f t="shared" si="11"/>
        <v>7</v>
      </c>
      <c r="AA14" s="92">
        <f t="shared" si="1"/>
        <v>7</v>
      </c>
      <c r="AB14" s="11">
        <v>4</v>
      </c>
      <c r="AC14" s="77">
        <f t="shared" si="2"/>
        <v>1.75</v>
      </c>
    </row>
    <row r="15" spans="1:29" ht="15">
      <c r="A15" s="72">
        <f t="shared" si="3"/>
        <v>13</v>
      </c>
      <c r="B15" s="72" t="s">
        <v>318</v>
      </c>
      <c r="C15" s="79">
        <v>0</v>
      </c>
      <c r="D15" s="80">
        <f t="shared" si="4"/>
        <v>0</v>
      </c>
      <c r="E15" s="81">
        <v>0</v>
      </c>
      <c r="F15" s="79">
        <v>0</v>
      </c>
      <c r="G15" s="80">
        <f t="shared" si="5"/>
        <v>0</v>
      </c>
      <c r="H15" s="82">
        <v>0</v>
      </c>
      <c r="I15" s="79">
        <v>0</v>
      </c>
      <c r="J15" s="83">
        <f t="shared" si="6"/>
        <v>0</v>
      </c>
      <c r="K15" s="83">
        <f>0*J15</f>
        <v>0</v>
      </c>
      <c r="L15" s="79">
        <v>0</v>
      </c>
      <c r="M15" s="83">
        <f t="shared" si="7"/>
        <v>0</v>
      </c>
      <c r="N15" s="83">
        <v>0</v>
      </c>
      <c r="O15" s="79">
        <v>0</v>
      </c>
      <c r="P15" s="83">
        <f t="shared" si="8"/>
        <v>0</v>
      </c>
      <c r="Q15" s="83">
        <v>0</v>
      </c>
      <c r="R15" s="79">
        <v>0</v>
      </c>
      <c r="S15" s="83">
        <f t="shared" si="9"/>
        <v>0</v>
      </c>
      <c r="T15" s="83">
        <f t="shared" si="12"/>
        <v>0</v>
      </c>
      <c r="U15" s="79"/>
      <c r="V15" s="79"/>
      <c r="W15" s="79"/>
      <c r="X15" s="79"/>
      <c r="Y15" s="84">
        <f t="shared" si="10"/>
        <v>0</v>
      </c>
      <c r="Z15" s="85">
        <f t="shared" si="11"/>
        <v>0</v>
      </c>
      <c r="AA15" s="92" t="e">
        <f t="shared" si="1"/>
        <v>#DIV/0!</v>
      </c>
      <c r="AB15" s="11">
        <v>2</v>
      </c>
      <c r="AC15" s="77">
        <f t="shared" si="2"/>
        <v>0</v>
      </c>
    </row>
    <row r="16" spans="1:29" ht="15">
      <c r="A16" s="72">
        <f t="shared" si="3"/>
        <v>14</v>
      </c>
      <c r="B16" s="72" t="s">
        <v>320</v>
      </c>
      <c r="C16" s="79">
        <v>0</v>
      </c>
      <c r="D16" s="80">
        <f t="shared" si="4"/>
        <v>0</v>
      </c>
      <c r="E16" s="81">
        <v>0</v>
      </c>
      <c r="F16" s="79">
        <v>0</v>
      </c>
      <c r="G16" s="80">
        <f t="shared" si="5"/>
        <v>0</v>
      </c>
      <c r="H16" s="82">
        <v>0</v>
      </c>
      <c r="I16" s="79">
        <v>0</v>
      </c>
      <c r="J16" s="83">
        <f t="shared" si="6"/>
        <v>0</v>
      </c>
      <c r="K16" s="83">
        <f>0*J16</f>
        <v>0</v>
      </c>
      <c r="L16" s="79">
        <v>0</v>
      </c>
      <c r="M16" s="83">
        <f t="shared" si="7"/>
        <v>0</v>
      </c>
      <c r="N16" s="83">
        <v>0</v>
      </c>
      <c r="O16" s="79">
        <v>0</v>
      </c>
      <c r="P16" s="83">
        <f t="shared" si="8"/>
        <v>0</v>
      </c>
      <c r="Q16" s="83">
        <v>0</v>
      </c>
      <c r="R16" s="79">
        <v>0</v>
      </c>
      <c r="S16" s="83">
        <f t="shared" si="9"/>
        <v>0</v>
      </c>
      <c r="T16" s="83">
        <f t="shared" si="12"/>
        <v>0</v>
      </c>
      <c r="U16" s="79"/>
      <c r="V16" s="79"/>
      <c r="W16" s="79"/>
      <c r="X16" s="79"/>
      <c r="Y16" s="84">
        <f t="shared" si="10"/>
        <v>0</v>
      </c>
      <c r="Z16" s="85">
        <f t="shared" si="11"/>
        <v>0</v>
      </c>
      <c r="AA16" s="92" t="e">
        <f t="shared" si="1"/>
        <v>#DIV/0!</v>
      </c>
      <c r="AB16" s="11">
        <v>19</v>
      </c>
      <c r="AC16" s="77">
        <f t="shared" si="2"/>
        <v>0</v>
      </c>
    </row>
    <row r="17" spans="1:29">
      <c r="A17" s="72">
        <f t="shared" si="3"/>
        <v>15</v>
      </c>
      <c r="B17" s="72" t="s">
        <v>12</v>
      </c>
      <c r="C17" s="79">
        <v>6</v>
      </c>
      <c r="D17" s="80"/>
      <c r="E17" s="81">
        <v>0</v>
      </c>
      <c r="F17" s="79">
        <v>12</v>
      </c>
      <c r="G17" s="80">
        <v>0</v>
      </c>
      <c r="H17" s="82">
        <v>0</v>
      </c>
      <c r="I17" s="79">
        <v>19</v>
      </c>
      <c r="J17" s="83">
        <v>0</v>
      </c>
      <c r="K17" s="83">
        <f>0*J17</f>
        <v>0</v>
      </c>
      <c r="L17" s="79">
        <v>2</v>
      </c>
      <c r="M17" s="83">
        <v>0</v>
      </c>
      <c r="N17" s="83">
        <v>0</v>
      </c>
      <c r="O17" s="79">
        <v>3</v>
      </c>
      <c r="P17" s="83">
        <v>0</v>
      </c>
      <c r="Q17" s="83">
        <v>0</v>
      </c>
      <c r="R17" s="79">
        <v>9</v>
      </c>
      <c r="S17" s="83">
        <v>0</v>
      </c>
      <c r="T17" s="83">
        <f t="shared" si="12"/>
        <v>0</v>
      </c>
      <c r="U17" s="79"/>
      <c r="V17" s="79"/>
      <c r="W17" s="79"/>
      <c r="X17" s="79"/>
      <c r="Y17" s="84">
        <f t="shared" si="10"/>
        <v>51</v>
      </c>
      <c r="Z17" s="85">
        <f t="shared" si="11"/>
        <v>0</v>
      </c>
      <c r="AA17" s="76">
        <f t="shared" si="1"/>
        <v>0</v>
      </c>
      <c r="AB17" s="11"/>
      <c r="AC17" s="11"/>
    </row>
    <row r="18" spans="1:29" s="1" customFormat="1">
      <c r="A18" s="72">
        <f t="shared" si="3"/>
        <v>16</v>
      </c>
      <c r="B18" s="96" t="s">
        <v>321</v>
      </c>
      <c r="C18" s="79">
        <v>0</v>
      </c>
      <c r="D18" s="80"/>
      <c r="E18" s="81">
        <v>0</v>
      </c>
      <c r="F18" s="79">
        <v>1</v>
      </c>
      <c r="G18" s="80">
        <v>0</v>
      </c>
      <c r="H18" s="82">
        <v>0</v>
      </c>
      <c r="I18" s="79">
        <v>5</v>
      </c>
      <c r="J18" s="83">
        <v>0</v>
      </c>
      <c r="K18" s="83">
        <f>0*J18</f>
        <v>0</v>
      </c>
      <c r="L18" s="79">
        <v>4</v>
      </c>
      <c r="M18" s="83">
        <v>0</v>
      </c>
      <c r="N18" s="83">
        <v>0</v>
      </c>
      <c r="O18" s="79">
        <v>3</v>
      </c>
      <c r="P18" s="83">
        <v>0</v>
      </c>
      <c r="Q18" s="83">
        <v>0</v>
      </c>
      <c r="R18" s="79">
        <v>3</v>
      </c>
      <c r="S18" s="83">
        <v>0</v>
      </c>
      <c r="T18" s="83">
        <f t="shared" si="12"/>
        <v>0</v>
      </c>
      <c r="U18" s="79"/>
      <c r="V18" s="79"/>
      <c r="W18" s="79"/>
      <c r="X18" s="79"/>
      <c r="Y18" s="84">
        <f t="shared" si="10"/>
        <v>16</v>
      </c>
      <c r="Z18" s="85">
        <f t="shared" si="11"/>
        <v>0</v>
      </c>
      <c r="AA18" s="76">
        <f t="shared" si="1"/>
        <v>0</v>
      </c>
      <c r="AB18" s="97"/>
      <c r="AC18" s="97"/>
    </row>
    <row r="19" spans="1:29">
      <c r="B19" t="s">
        <v>322</v>
      </c>
      <c r="C19" s="98">
        <v>92</v>
      </c>
      <c r="D19" s="99"/>
      <c r="F19" s="98">
        <v>150</v>
      </c>
      <c r="G19" s="98"/>
      <c r="H19" s="112"/>
      <c r="I19" s="98">
        <v>195</v>
      </c>
      <c r="J19" s="99"/>
      <c r="L19" s="98">
        <v>215</v>
      </c>
      <c r="M19" s="99"/>
      <c r="O19" s="98">
        <v>232</v>
      </c>
      <c r="P19" s="99"/>
      <c r="R19" s="98">
        <v>249</v>
      </c>
      <c r="W19" s="98"/>
      <c r="Y19" s="100"/>
    </row>
    <row r="20" spans="1:29">
      <c r="B20" t="s">
        <v>323</v>
      </c>
      <c r="C20">
        <f>Y2/5</f>
        <v>119.6</v>
      </c>
    </row>
    <row r="21" spans="1:29">
      <c r="B21" t="s">
        <v>324</v>
      </c>
      <c r="C21" s="101">
        <v>6.5000000000000002E-2</v>
      </c>
      <c r="D21" s="101"/>
      <c r="F21" s="101">
        <v>0.1</v>
      </c>
      <c r="G21" s="101"/>
      <c r="I21" s="101">
        <v>0.15</v>
      </c>
      <c r="J21" s="101"/>
      <c r="L21" s="101">
        <v>0.02</v>
      </c>
      <c r="M21" s="101"/>
      <c r="O21" s="101">
        <v>0.06</v>
      </c>
      <c r="P21" s="101"/>
      <c r="R21" s="101">
        <v>0.1</v>
      </c>
      <c r="W21" s="101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MINI POUSSINE</vt:lpstr>
      <vt:lpstr>MINI POUSSIN</vt:lpstr>
      <vt:lpstr>POUSSINE</vt:lpstr>
      <vt:lpstr>POUSSIN</vt:lpstr>
      <vt:lpstr>PUPILLE F</vt:lpstr>
      <vt:lpstr>PUPILLE H</vt:lpstr>
      <vt:lpstr>BENJAMINE</vt:lpstr>
      <vt:lpstr>BENJAMIN</vt:lpstr>
      <vt:lpstr>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Badelier</dc:creator>
  <cp:lastModifiedBy>utilisateur</cp:lastModifiedBy>
  <dcterms:created xsi:type="dcterms:W3CDTF">2018-03-27T08:13:56Z</dcterms:created>
  <dcterms:modified xsi:type="dcterms:W3CDTF">2018-05-25T16:34:45Z</dcterms:modified>
</cp:coreProperties>
</file>